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inancegovau-my.sharepoint.com/personal/jason_parsons_finance_gov_au/Documents/Documents/"/>
    </mc:Choice>
  </mc:AlternateContent>
  <xr:revisionPtr revIDLastSave="161" documentId="8_{A6DC9474-04C4-4901-A229-22BFD57F512C}" xr6:coauthVersionLast="47" xr6:coauthVersionMax="47" xr10:uidLastSave="{6837C2C4-E858-45C1-8AEA-A2C28498B9E2}"/>
  <workbookProtection workbookAlgorithmName="SHA-512" workbookHashValue="yybxPN66hNzT5L3F/LiDDL+c4UepdzMNfW2qBYtwIBnJ1bWXecRrADr2SorXbL3W78LbEM+elMwYOR8sYGs61Q==" workbookSaltValue="y35CRsBiPoLAoF30HrMxpw==" workbookSpinCount="100000" lockStructure="1"/>
  <bookViews>
    <workbookView xWindow="-120" yWindow="-120" windowWidth="38640" windowHeight="21120" xr2:uid="{00000000-000D-0000-FFFF-FFFF00000000}"/>
  </bookViews>
  <sheets>
    <sheet name="Casual Record of Hours" sheetId="4" r:id="rId1"/>
    <sheet name="Pay Cut Offs" sheetId="3" r:id="rId2"/>
    <sheet name="Instructions" sheetId="5" r:id="rId3"/>
    <sheet name="Reference" sheetId="2" state="hidden" r:id="rId4"/>
  </sheets>
  <definedNames>
    <definedName name="_xlnm._FilterDatabase" localSheetId="0" hidden="1">'Casual Record of Hours'!$A$10:$M$25</definedName>
    <definedName name="_xlnm.Print_Area" localSheetId="0">'Casual Record of Hours'!$A$1:$Q$43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4" l="1"/>
  <c r="A27" i="4"/>
  <c r="AC2" i="2"/>
  <c r="AC3" i="2"/>
  <c r="AC4" i="2"/>
  <c r="AC5" i="2"/>
  <c r="AC6" i="2"/>
  <c r="AC7" i="2"/>
  <c r="AC8" i="2"/>
  <c r="AC9" i="2"/>
  <c r="AC10" i="2"/>
  <c r="AC11" i="2"/>
  <c r="AC12" i="2"/>
  <c r="AC1" i="2"/>
  <c r="AW12" i="4" l="1"/>
  <c r="AW13" i="4"/>
  <c r="AW14" i="4"/>
  <c r="AW15" i="4"/>
  <c r="AW16" i="4"/>
  <c r="AW17" i="4"/>
  <c r="AW18" i="4"/>
  <c r="AW19" i="4"/>
  <c r="AW20" i="4"/>
  <c r="AW21" i="4"/>
  <c r="AW22" i="4"/>
  <c r="AW23" i="4"/>
  <c r="AW24" i="4"/>
  <c r="AW11" i="4"/>
  <c r="AX12" i="4"/>
  <c r="AG25" i="4"/>
  <c r="AL11" i="4" l="1"/>
  <c r="AM11" i="4"/>
  <c r="AN11" i="4"/>
  <c r="AO11" i="4"/>
  <c r="AP11" i="4"/>
  <c r="AQ11" i="4"/>
  <c r="AR11" i="4"/>
  <c r="AS11" i="4"/>
  <c r="AV11" i="4"/>
  <c r="AX11" i="4"/>
  <c r="AL12" i="4"/>
  <c r="AM12" i="4"/>
  <c r="AN12" i="4"/>
  <c r="AO12" i="4"/>
  <c r="AP12" i="4"/>
  <c r="AQ12" i="4"/>
  <c r="AR12" i="4"/>
  <c r="AS12" i="4"/>
  <c r="AV12" i="4"/>
  <c r="AL13" i="4"/>
  <c r="AM13" i="4"/>
  <c r="AN13" i="4"/>
  <c r="AO13" i="4"/>
  <c r="AP13" i="4"/>
  <c r="AQ13" i="4"/>
  <c r="AR13" i="4"/>
  <c r="AS13" i="4"/>
  <c r="AV13" i="4"/>
  <c r="AX13" i="4"/>
  <c r="AL14" i="4"/>
  <c r="AM14" i="4"/>
  <c r="AN14" i="4"/>
  <c r="AO14" i="4"/>
  <c r="AP14" i="4"/>
  <c r="AQ14" i="4"/>
  <c r="AR14" i="4"/>
  <c r="AS14" i="4"/>
  <c r="AV14" i="4"/>
  <c r="AX14" i="4"/>
  <c r="AL15" i="4"/>
  <c r="AM15" i="4"/>
  <c r="AN15" i="4"/>
  <c r="AO15" i="4"/>
  <c r="AP15" i="4"/>
  <c r="AQ15" i="4"/>
  <c r="AR15" i="4"/>
  <c r="AS15" i="4"/>
  <c r="AV15" i="4"/>
  <c r="AX15" i="4"/>
  <c r="AL16" i="4"/>
  <c r="AM16" i="4"/>
  <c r="AN16" i="4"/>
  <c r="AO16" i="4"/>
  <c r="AP16" i="4"/>
  <c r="AQ16" i="4"/>
  <c r="AR16" i="4"/>
  <c r="AS16" i="4"/>
  <c r="AV16" i="4"/>
  <c r="AX16" i="4"/>
  <c r="AL17" i="4"/>
  <c r="AM17" i="4"/>
  <c r="AN17" i="4"/>
  <c r="AO17" i="4"/>
  <c r="AP17" i="4"/>
  <c r="AQ17" i="4"/>
  <c r="AR17" i="4"/>
  <c r="AS17" i="4"/>
  <c r="AV17" i="4"/>
  <c r="AX17" i="4"/>
  <c r="AL18" i="4"/>
  <c r="AM18" i="4"/>
  <c r="AN18" i="4"/>
  <c r="AO18" i="4"/>
  <c r="AP18" i="4"/>
  <c r="AQ18" i="4"/>
  <c r="AR18" i="4"/>
  <c r="AS18" i="4"/>
  <c r="AV18" i="4"/>
  <c r="AX18" i="4"/>
  <c r="AL19" i="4"/>
  <c r="AM19" i="4"/>
  <c r="AN19" i="4"/>
  <c r="AO19" i="4"/>
  <c r="AP19" i="4"/>
  <c r="AQ19" i="4"/>
  <c r="AR19" i="4"/>
  <c r="AS19" i="4"/>
  <c r="AV19" i="4"/>
  <c r="AX19" i="4"/>
  <c r="AL20" i="4"/>
  <c r="AM20" i="4"/>
  <c r="AN20" i="4"/>
  <c r="AO20" i="4"/>
  <c r="AP20" i="4"/>
  <c r="AQ20" i="4"/>
  <c r="AR20" i="4"/>
  <c r="AS20" i="4"/>
  <c r="AV20" i="4"/>
  <c r="AX20" i="4"/>
  <c r="AL21" i="4"/>
  <c r="AM21" i="4"/>
  <c r="AN21" i="4"/>
  <c r="AO21" i="4"/>
  <c r="AP21" i="4"/>
  <c r="AQ21" i="4"/>
  <c r="AR21" i="4"/>
  <c r="AS21" i="4"/>
  <c r="AV21" i="4"/>
  <c r="AX21" i="4"/>
  <c r="AL22" i="4"/>
  <c r="AM22" i="4"/>
  <c r="AN22" i="4"/>
  <c r="AO22" i="4"/>
  <c r="AP22" i="4"/>
  <c r="AQ22" i="4"/>
  <c r="AR22" i="4"/>
  <c r="AS22" i="4"/>
  <c r="AV22" i="4"/>
  <c r="AX22" i="4"/>
  <c r="AL23" i="4"/>
  <c r="AM23" i="4"/>
  <c r="AN23" i="4"/>
  <c r="AO23" i="4"/>
  <c r="AP23" i="4"/>
  <c r="AQ23" i="4"/>
  <c r="AR23" i="4"/>
  <c r="AS23" i="4"/>
  <c r="AV23" i="4"/>
  <c r="AX23" i="4"/>
  <c r="AL24" i="4"/>
  <c r="AM24" i="4"/>
  <c r="AN24" i="4"/>
  <c r="AO24" i="4"/>
  <c r="AP24" i="4"/>
  <c r="AQ24" i="4"/>
  <c r="AR24" i="4"/>
  <c r="AS24" i="4"/>
  <c r="AV24" i="4"/>
  <c r="AX24" i="4"/>
  <c r="W12" i="4"/>
  <c r="W13" i="4"/>
  <c r="AG13" i="4" s="1"/>
  <c r="W14" i="4"/>
  <c r="W15" i="4"/>
  <c r="AG15" i="4" s="1"/>
  <c r="W16" i="4"/>
  <c r="W17" i="4"/>
  <c r="W18" i="4"/>
  <c r="AG18" i="4" s="1"/>
  <c r="W19" i="4"/>
  <c r="AG19" i="4" s="1"/>
  <c r="W20" i="4"/>
  <c r="W21" i="4"/>
  <c r="AG21" i="4" s="1"/>
  <c r="W22" i="4"/>
  <c r="AG22" i="4" s="1"/>
  <c r="W23" i="4"/>
  <c r="AG23" i="4" s="1"/>
  <c r="W24" i="4"/>
  <c r="W11" i="4"/>
  <c r="D41" i="3"/>
  <c r="A41" i="3" s="1"/>
  <c r="D42" i="3"/>
  <c r="E42" i="3" s="1"/>
  <c r="D43" i="3"/>
  <c r="B43" i="3" s="1"/>
  <c r="D44" i="3"/>
  <c r="F44" i="3" s="1"/>
  <c r="D45" i="3"/>
  <c r="C45" i="3" s="1"/>
  <c r="D46" i="3"/>
  <c r="B46" i="3" s="1"/>
  <c r="D47" i="3"/>
  <c r="C47" i="3" s="1"/>
  <c r="D48" i="3"/>
  <c r="A48" i="3" s="1"/>
  <c r="D49" i="3"/>
  <c r="A49" i="3" s="1"/>
  <c r="D14" i="3"/>
  <c r="B14" i="3" s="1"/>
  <c r="D15" i="3"/>
  <c r="B15" i="3" s="1"/>
  <c r="D16" i="3"/>
  <c r="F16" i="3" s="1"/>
  <c r="D17" i="3"/>
  <c r="C17" i="3" s="1"/>
  <c r="D18" i="3"/>
  <c r="B18" i="3" s="1"/>
  <c r="D19" i="3"/>
  <c r="B19" i="3" s="1"/>
  <c r="D20" i="3"/>
  <c r="A20" i="3" s="1"/>
  <c r="D21" i="3"/>
  <c r="B21" i="3" s="1"/>
  <c r="D22" i="3"/>
  <c r="B22" i="3" s="1"/>
  <c r="D23" i="3"/>
  <c r="F23" i="3" s="1"/>
  <c r="D24" i="3"/>
  <c r="C24" i="3" s="1"/>
  <c r="D25" i="3"/>
  <c r="B25" i="3" s="1"/>
  <c r="D26" i="3"/>
  <c r="E26" i="3" s="1"/>
  <c r="D27" i="3"/>
  <c r="A27" i="3" s="1"/>
  <c r="D28" i="3"/>
  <c r="B28" i="3" s="1"/>
  <c r="D29" i="3"/>
  <c r="B29" i="3" s="1"/>
  <c r="D30" i="3"/>
  <c r="F30" i="3" s="1"/>
  <c r="D31" i="3"/>
  <c r="C31" i="3" s="1"/>
  <c r="D32" i="3"/>
  <c r="B32" i="3" s="1"/>
  <c r="D33" i="3"/>
  <c r="B33" i="3" s="1"/>
  <c r="D34" i="3"/>
  <c r="A34" i="3" s="1"/>
  <c r="D35" i="3"/>
  <c r="B35" i="3" s="1"/>
  <c r="D36" i="3"/>
  <c r="B36" i="3" s="1"/>
  <c r="D37" i="3"/>
  <c r="F37" i="3" s="1"/>
  <c r="D38" i="3"/>
  <c r="C38" i="3" s="1"/>
  <c r="D39" i="3"/>
  <c r="B39" i="3" s="1"/>
  <c r="D40" i="3"/>
  <c r="E40" i="3" s="1"/>
  <c r="K5" i="4"/>
  <c r="L3" i="4"/>
  <c r="L2" i="2"/>
  <c r="L3" i="2" s="1"/>
  <c r="L4" i="2" s="1"/>
  <c r="L5" i="2" s="1"/>
  <c r="L6" i="2" s="1"/>
  <c r="L7" i="2" s="1"/>
  <c r="L8" i="2" s="1"/>
  <c r="L9" i="2" s="1"/>
  <c r="L10" i="2" s="1"/>
  <c r="L11" i="2" s="1"/>
  <c r="L12" i="2" s="1"/>
  <c r="L13" i="2" s="1"/>
  <c r="J3" i="2"/>
  <c r="F42" i="2"/>
  <c r="F68" i="2" s="1"/>
  <c r="F94" i="2" s="1"/>
  <c r="F120" i="2" s="1"/>
  <c r="F43" i="2"/>
  <c r="F69" i="2" s="1"/>
  <c r="F95" i="2" s="1"/>
  <c r="F121" i="2" s="1"/>
  <c r="F44" i="2"/>
  <c r="F70" i="2" s="1"/>
  <c r="F96" i="2" s="1"/>
  <c r="F122" i="2" s="1"/>
  <c r="F45" i="2"/>
  <c r="F71" i="2" s="1"/>
  <c r="F97" i="2" s="1"/>
  <c r="F123" i="2" s="1"/>
  <c r="F46" i="2"/>
  <c r="F72" i="2" s="1"/>
  <c r="F98" i="2" s="1"/>
  <c r="F124" i="2" s="1"/>
  <c r="F47" i="2"/>
  <c r="F73" i="2" s="1"/>
  <c r="F99" i="2" s="1"/>
  <c r="F125" i="2" s="1"/>
  <c r="F48" i="2"/>
  <c r="F74" i="2" s="1"/>
  <c r="F100" i="2" s="1"/>
  <c r="F126" i="2" s="1"/>
  <c r="F49" i="2"/>
  <c r="F75" i="2" s="1"/>
  <c r="F101" i="2" s="1"/>
  <c r="F127" i="2" s="1"/>
  <c r="F50" i="2"/>
  <c r="F76" i="2" s="1"/>
  <c r="F102" i="2" s="1"/>
  <c r="F128" i="2" s="1"/>
  <c r="F51" i="2"/>
  <c r="F77" i="2" s="1"/>
  <c r="F103" i="2" s="1"/>
  <c r="F129" i="2" s="1"/>
  <c r="F52" i="2"/>
  <c r="F78" i="2" s="1"/>
  <c r="F104" i="2" s="1"/>
  <c r="F130" i="2" s="1"/>
  <c r="F53" i="2"/>
  <c r="F79" i="2" s="1"/>
  <c r="F105" i="2" s="1"/>
  <c r="F131" i="2" s="1"/>
  <c r="F54" i="2"/>
  <c r="F80" i="2" s="1"/>
  <c r="F106" i="2" s="1"/>
  <c r="F132" i="2" s="1"/>
  <c r="F55" i="2"/>
  <c r="F81" i="2" s="1"/>
  <c r="F107" i="2" s="1"/>
  <c r="F133" i="2" s="1"/>
  <c r="F56" i="2"/>
  <c r="F82" i="2" s="1"/>
  <c r="F108" i="2" s="1"/>
  <c r="F134" i="2" s="1"/>
  <c r="F57" i="2"/>
  <c r="F83" i="2" s="1"/>
  <c r="F109" i="2" s="1"/>
  <c r="F135" i="2" s="1"/>
  <c r="F58" i="2"/>
  <c r="F84" i="2" s="1"/>
  <c r="F110" i="2" s="1"/>
  <c r="F136" i="2" s="1"/>
  <c r="F59" i="2"/>
  <c r="F85" i="2" s="1"/>
  <c r="F111" i="2" s="1"/>
  <c r="F137" i="2" s="1"/>
  <c r="F60" i="2"/>
  <c r="F86" i="2" s="1"/>
  <c r="F112" i="2" s="1"/>
  <c r="F138" i="2" s="1"/>
  <c r="F61" i="2"/>
  <c r="F87" i="2" s="1"/>
  <c r="F113" i="2" s="1"/>
  <c r="F139" i="2" s="1"/>
  <c r="F62" i="2"/>
  <c r="F88" i="2" s="1"/>
  <c r="F114" i="2" s="1"/>
  <c r="F140" i="2" s="1"/>
  <c r="F63" i="2"/>
  <c r="F89" i="2" s="1"/>
  <c r="F115" i="2" s="1"/>
  <c r="F141" i="2" s="1"/>
  <c r="F64" i="2"/>
  <c r="F90" i="2" s="1"/>
  <c r="F116" i="2" s="1"/>
  <c r="F142" i="2" s="1"/>
  <c r="F65" i="2"/>
  <c r="F91" i="2" s="1"/>
  <c r="F117" i="2" s="1"/>
  <c r="F143" i="2" s="1"/>
  <c r="F41" i="2"/>
  <c r="F67" i="2" s="1"/>
  <c r="F93" i="2" s="1"/>
  <c r="F119" i="2" s="1"/>
  <c r="F40" i="2"/>
  <c r="F66" i="2" s="1"/>
  <c r="F92" i="2" s="1"/>
  <c r="F118" i="2" s="1"/>
  <c r="F144" i="2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C2" i="2"/>
  <c r="D2" i="2" s="1"/>
  <c r="Y12" i="4"/>
  <c r="Z12" i="4"/>
  <c r="AA12" i="4"/>
  <c r="AB12" i="4"/>
  <c r="AC12" i="4"/>
  <c r="AD12" i="4"/>
  <c r="Y13" i="4"/>
  <c r="Z13" i="4"/>
  <c r="AA13" i="4"/>
  <c r="AB13" i="4"/>
  <c r="AC13" i="4"/>
  <c r="AD13" i="4"/>
  <c r="Y14" i="4"/>
  <c r="Z14" i="4"/>
  <c r="AA14" i="4"/>
  <c r="AB14" i="4"/>
  <c r="AC14" i="4"/>
  <c r="AD14" i="4"/>
  <c r="Y15" i="4"/>
  <c r="Z15" i="4"/>
  <c r="AA15" i="4"/>
  <c r="AB15" i="4"/>
  <c r="AC15" i="4"/>
  <c r="AD15" i="4"/>
  <c r="Y16" i="4"/>
  <c r="Z16" i="4"/>
  <c r="AA16" i="4"/>
  <c r="AB16" i="4"/>
  <c r="AC16" i="4"/>
  <c r="AD16" i="4"/>
  <c r="Y17" i="4"/>
  <c r="Z17" i="4"/>
  <c r="AA17" i="4"/>
  <c r="AB17" i="4"/>
  <c r="AC17" i="4"/>
  <c r="AD17" i="4"/>
  <c r="Y18" i="4"/>
  <c r="Z18" i="4"/>
  <c r="AA18" i="4"/>
  <c r="AB18" i="4"/>
  <c r="AC18" i="4"/>
  <c r="AD18" i="4"/>
  <c r="Y19" i="4"/>
  <c r="Z19" i="4"/>
  <c r="AA19" i="4"/>
  <c r="AB19" i="4"/>
  <c r="AC19" i="4"/>
  <c r="AD19" i="4"/>
  <c r="Y20" i="4"/>
  <c r="Z20" i="4"/>
  <c r="AA20" i="4"/>
  <c r="AB20" i="4"/>
  <c r="AC20" i="4"/>
  <c r="AD20" i="4"/>
  <c r="Y21" i="4"/>
  <c r="Z21" i="4"/>
  <c r="AA21" i="4"/>
  <c r="AB21" i="4"/>
  <c r="AC21" i="4"/>
  <c r="AD21" i="4"/>
  <c r="Y22" i="4"/>
  <c r="Z22" i="4"/>
  <c r="AA22" i="4"/>
  <c r="AB22" i="4"/>
  <c r="AC22" i="4"/>
  <c r="AD22" i="4"/>
  <c r="Y23" i="4"/>
  <c r="Z23" i="4"/>
  <c r="AA23" i="4"/>
  <c r="AB23" i="4"/>
  <c r="AC23" i="4"/>
  <c r="AD23" i="4"/>
  <c r="Y24" i="4"/>
  <c r="Z24" i="4"/>
  <c r="AA24" i="4"/>
  <c r="AB24" i="4"/>
  <c r="AC24" i="4"/>
  <c r="AD24" i="4"/>
  <c r="AA27" i="4"/>
  <c r="AB27" i="4"/>
  <c r="AC27" i="4"/>
  <c r="AD27" i="4"/>
  <c r="AE27" i="4"/>
  <c r="Z11" i="4"/>
  <c r="AA11" i="4"/>
  <c r="AB11" i="4"/>
  <c r="AC11" i="4"/>
  <c r="AD11" i="4"/>
  <c r="Y11" i="4"/>
  <c r="D13" i="3" l="1"/>
  <c r="B13" i="3" s="1"/>
  <c r="K4" i="2"/>
  <c r="D3" i="3"/>
  <c r="C3" i="3" s="1"/>
  <c r="D2" i="3"/>
  <c r="C2" i="3" s="1"/>
  <c r="K4" i="4"/>
  <c r="D12" i="3"/>
  <c r="C12" i="3" s="1"/>
  <c r="D11" i="3"/>
  <c r="B11" i="3" s="1"/>
  <c r="D10" i="3"/>
  <c r="C10" i="3" s="1"/>
  <c r="D9" i="3"/>
  <c r="C9" i="3" s="1"/>
  <c r="D8" i="3"/>
  <c r="B8" i="3" s="1"/>
  <c r="D7" i="3"/>
  <c r="B7" i="3" s="1"/>
  <c r="D6" i="3"/>
  <c r="B6" i="3" s="1"/>
  <c r="F36" i="3"/>
  <c r="D5" i="3"/>
  <c r="B5" i="3" s="1"/>
  <c r="D4" i="3"/>
  <c r="B4" i="3" s="1"/>
  <c r="A36" i="3"/>
  <c r="F22" i="3"/>
  <c r="C48" i="3"/>
  <c r="B34" i="3"/>
  <c r="C32" i="3"/>
  <c r="B31" i="3"/>
  <c r="B17" i="3"/>
  <c r="C14" i="3"/>
  <c r="E44" i="3"/>
  <c r="C13" i="3"/>
  <c r="E16" i="3"/>
  <c r="E14" i="3"/>
  <c r="E15" i="3"/>
  <c r="A37" i="3"/>
  <c r="A22" i="3"/>
  <c r="C33" i="3"/>
  <c r="C16" i="3"/>
  <c r="E43" i="3"/>
  <c r="F35" i="3"/>
  <c r="F19" i="3"/>
  <c r="B45" i="3"/>
  <c r="C30" i="3"/>
  <c r="A43" i="3"/>
  <c r="F21" i="3"/>
  <c r="E37" i="3"/>
  <c r="A35" i="3"/>
  <c r="A18" i="3"/>
  <c r="C44" i="3"/>
  <c r="C28" i="3"/>
  <c r="A21" i="3"/>
  <c r="E36" i="3"/>
  <c r="F33" i="3"/>
  <c r="A16" i="3"/>
  <c r="C43" i="3"/>
  <c r="B24" i="3"/>
  <c r="E32" i="3"/>
  <c r="A32" i="3"/>
  <c r="F15" i="3"/>
  <c r="C41" i="3"/>
  <c r="C23" i="3"/>
  <c r="E30" i="3"/>
  <c r="A30" i="3"/>
  <c r="A15" i="3"/>
  <c r="B41" i="3"/>
  <c r="C22" i="3"/>
  <c r="E29" i="3"/>
  <c r="F29" i="3"/>
  <c r="F14" i="3"/>
  <c r="B38" i="3"/>
  <c r="C21" i="3"/>
  <c r="E28" i="3"/>
  <c r="A29" i="3"/>
  <c r="A14" i="3"/>
  <c r="C37" i="3"/>
  <c r="C20" i="3"/>
  <c r="E23" i="3"/>
  <c r="F47" i="3"/>
  <c r="F28" i="3"/>
  <c r="C36" i="3"/>
  <c r="B20" i="3"/>
  <c r="E22" i="3"/>
  <c r="A44" i="3"/>
  <c r="A28" i="3"/>
  <c r="C35" i="3"/>
  <c r="C19" i="3"/>
  <c r="E18" i="3"/>
  <c r="F43" i="3"/>
  <c r="A23" i="3"/>
  <c r="C34" i="3"/>
  <c r="C18" i="3"/>
  <c r="E49" i="3"/>
  <c r="E35" i="3"/>
  <c r="E21" i="3"/>
  <c r="F46" i="3"/>
  <c r="F39" i="3"/>
  <c r="F32" i="3"/>
  <c r="F25" i="3"/>
  <c r="F18" i="3"/>
  <c r="B44" i="3"/>
  <c r="B37" i="3"/>
  <c r="B30" i="3"/>
  <c r="B23" i="3"/>
  <c r="B16" i="3"/>
  <c r="A47" i="3"/>
  <c r="A40" i="3"/>
  <c r="A33" i="3"/>
  <c r="A26" i="3"/>
  <c r="A19" i="3"/>
  <c r="A46" i="3"/>
  <c r="A25" i="3"/>
  <c r="C29" i="3"/>
  <c r="C15" i="3"/>
  <c r="E47" i="3"/>
  <c r="E33" i="3"/>
  <c r="E19" i="3"/>
  <c r="F45" i="3"/>
  <c r="F38" i="3"/>
  <c r="F31" i="3"/>
  <c r="F24" i="3"/>
  <c r="F17" i="3"/>
  <c r="F40" i="3"/>
  <c r="F26" i="3"/>
  <c r="E48" i="3"/>
  <c r="E34" i="3"/>
  <c r="E20" i="3"/>
  <c r="A39" i="3"/>
  <c r="E46" i="3"/>
  <c r="A45" i="3"/>
  <c r="A38" i="3"/>
  <c r="A31" i="3"/>
  <c r="A24" i="3"/>
  <c r="A17" i="3"/>
  <c r="C49" i="3"/>
  <c r="C42" i="3"/>
  <c r="E45" i="3"/>
  <c r="E31" i="3"/>
  <c r="E17" i="3"/>
  <c r="B49" i="3"/>
  <c r="B42" i="3"/>
  <c r="E41" i="3"/>
  <c r="F42" i="3"/>
  <c r="B47" i="3"/>
  <c r="C27" i="3"/>
  <c r="B48" i="3"/>
  <c r="B26" i="3"/>
  <c r="A42" i="3"/>
  <c r="C46" i="3"/>
  <c r="C39" i="3"/>
  <c r="C25" i="3"/>
  <c r="E39" i="3"/>
  <c r="E25" i="3"/>
  <c r="F48" i="3"/>
  <c r="F41" i="3"/>
  <c r="F34" i="3"/>
  <c r="F27" i="3"/>
  <c r="F20" i="3"/>
  <c r="B27" i="3"/>
  <c r="C40" i="3"/>
  <c r="C26" i="3"/>
  <c r="E27" i="3"/>
  <c r="F49" i="3"/>
  <c r="B40" i="3"/>
  <c r="E38" i="3"/>
  <c r="E24" i="3"/>
  <c r="AF27" i="4"/>
  <c r="AH27" i="4" s="1"/>
  <c r="AE11" i="4"/>
  <c r="AE20" i="4"/>
  <c r="AE12" i="4"/>
  <c r="AE24" i="4"/>
  <c r="AE18" i="4"/>
  <c r="AE22" i="4"/>
  <c r="AE14" i="4"/>
  <c r="AE16" i="4"/>
  <c r="C3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J4" i="2"/>
  <c r="AE13" i="4"/>
  <c r="AE15" i="4"/>
  <c r="AE17" i="4"/>
  <c r="AE19" i="4"/>
  <c r="AE21" i="4"/>
  <c r="AE23" i="4"/>
  <c r="C11" i="3" l="1"/>
  <c r="B3" i="3"/>
  <c r="C7" i="3"/>
  <c r="B9" i="3"/>
  <c r="C4" i="3"/>
  <c r="B2" i="3"/>
  <c r="C5" i="3"/>
  <c r="E2" i="3"/>
  <c r="A2" i="3" s="1"/>
  <c r="F2" i="3" s="1"/>
  <c r="C8" i="3"/>
  <c r="B12" i="3"/>
  <c r="B10" i="3"/>
  <c r="C6" i="3"/>
  <c r="C4" i="2"/>
  <c r="E3" i="2"/>
  <c r="E3" i="3"/>
  <c r="A3" i="3" s="1"/>
  <c r="F3" i="3" s="1"/>
  <c r="AG27" i="4"/>
  <c r="AF18" i="4"/>
  <c r="U18" i="4" s="1"/>
  <c r="AF24" i="4"/>
  <c r="U24" i="4" s="1"/>
  <c r="AF20" i="4"/>
  <c r="U20" i="4" s="1"/>
  <c r="AF11" i="4"/>
  <c r="U11" i="4" s="1"/>
  <c r="AF12" i="4"/>
  <c r="U12" i="4" s="1"/>
  <c r="K18" i="4"/>
  <c r="AU18" i="4" s="1"/>
  <c r="AF16" i="4"/>
  <c r="U16" i="4" s="1"/>
  <c r="AF14" i="4"/>
  <c r="U14" i="4" s="1"/>
  <c r="AH25" i="4"/>
  <c r="AF19" i="4"/>
  <c r="U19" i="4" s="1"/>
  <c r="AF22" i="4"/>
  <c r="U22" i="4" s="1"/>
  <c r="AF23" i="4"/>
  <c r="U23" i="4" s="1"/>
  <c r="K23" i="4"/>
  <c r="AU23" i="4" s="1"/>
  <c r="AF17" i="4"/>
  <c r="U17" i="4" s="1"/>
  <c r="AF15" i="4"/>
  <c r="U15" i="4" s="1"/>
  <c r="AF13" i="4"/>
  <c r="U13" i="4" s="1"/>
  <c r="K13" i="4"/>
  <c r="AU13" i="4" s="1"/>
  <c r="AF21" i="4"/>
  <c r="U21" i="4" s="1"/>
  <c r="AG16" i="4" l="1"/>
  <c r="AG11" i="4"/>
  <c r="AG24" i="4"/>
  <c r="AG14" i="4"/>
  <c r="K14" i="4" s="1"/>
  <c r="AU14" i="4" s="1"/>
  <c r="AG17" i="4"/>
  <c r="K17" i="4" s="1"/>
  <c r="AU17" i="4" s="1"/>
  <c r="AG20" i="4"/>
  <c r="K20" i="4" s="1"/>
  <c r="AU20" i="4" s="1"/>
  <c r="AG12" i="4"/>
  <c r="K12" i="4" s="1"/>
  <c r="AU12" i="4" s="1"/>
  <c r="C5" i="2"/>
  <c r="E4" i="2"/>
  <c r="E4" i="3"/>
  <c r="A4" i="3" s="1"/>
  <c r="F4" i="3" s="1"/>
  <c r="J14" i="4"/>
  <c r="J21" i="4"/>
  <c r="J12" i="4"/>
  <c r="J22" i="4"/>
  <c r="J19" i="4"/>
  <c r="J16" i="4"/>
  <c r="J13" i="4"/>
  <c r="J15" i="4"/>
  <c r="J20" i="4"/>
  <c r="J17" i="4"/>
  <c r="J24" i="4"/>
  <c r="J18" i="4"/>
  <c r="J23" i="4"/>
  <c r="J11" i="4"/>
  <c r="K11" i="4"/>
  <c r="AU11" i="4" s="1"/>
  <c r="K16" i="4"/>
  <c r="AU16" i="4" s="1"/>
  <c r="K24" i="4"/>
  <c r="AU24" i="4" s="1"/>
  <c r="K19" i="4"/>
  <c r="AU19" i="4" s="1"/>
  <c r="K22" i="4"/>
  <c r="AU22" i="4" s="1"/>
  <c r="K21" i="4"/>
  <c r="AU21" i="4" s="1"/>
  <c r="K15" i="4"/>
  <c r="AU15" i="4" s="1"/>
  <c r="AT18" i="4" l="1"/>
  <c r="AJ18" i="4"/>
  <c r="AT21" i="4"/>
  <c r="AJ21" i="4"/>
  <c r="AT14" i="4"/>
  <c r="AJ14" i="4"/>
  <c r="AY14" i="4" s="1"/>
  <c r="T14" i="4" s="1"/>
  <c r="AT17" i="4"/>
  <c r="AJ17" i="4"/>
  <c r="AT22" i="4"/>
  <c r="AJ22" i="4"/>
  <c r="AY22" i="4" s="1"/>
  <c r="T22" i="4" s="1"/>
  <c r="AT11" i="4"/>
  <c r="AJ11" i="4"/>
  <c r="AT16" i="4"/>
  <c r="AJ16" i="4"/>
  <c r="AY16" i="4" s="1"/>
  <c r="T16" i="4" s="1"/>
  <c r="AT12" i="4"/>
  <c r="AJ12" i="4"/>
  <c r="AT23" i="4"/>
  <c r="AJ23" i="4"/>
  <c r="AT24" i="4"/>
  <c r="AJ24" i="4"/>
  <c r="AT15" i="4"/>
  <c r="AJ15" i="4"/>
  <c r="AY15" i="4" s="1"/>
  <c r="T15" i="4" s="1"/>
  <c r="AT13" i="4"/>
  <c r="AJ13" i="4"/>
  <c r="AT19" i="4"/>
  <c r="AJ19" i="4"/>
  <c r="AT20" i="4"/>
  <c r="AJ20" i="4"/>
  <c r="C6" i="2"/>
  <c r="E5" i="2"/>
  <c r="E5" i="3"/>
  <c r="A5" i="3" s="1"/>
  <c r="F5" i="3" s="1"/>
  <c r="AY21" i="4"/>
  <c r="T21" i="4" s="1"/>
  <c r="J25" i="4"/>
  <c r="AJ25" i="4" s="1"/>
  <c r="K25" i="4"/>
  <c r="AY17" i="4" l="1"/>
  <c r="T17" i="4" s="1"/>
  <c r="AY11" i="4"/>
  <c r="T11" i="4" s="1"/>
  <c r="AY12" i="4"/>
  <c r="T12" i="4" s="1"/>
  <c r="AY19" i="4"/>
  <c r="T19" i="4" s="1"/>
  <c r="AY13" i="4"/>
  <c r="T13" i="4" s="1"/>
  <c r="AY24" i="4"/>
  <c r="T24" i="4" s="1"/>
  <c r="AY23" i="4"/>
  <c r="T23" i="4" s="1"/>
  <c r="AY18" i="4"/>
  <c r="T18" i="4" s="1"/>
  <c r="AJ26" i="4"/>
  <c r="AY20" i="4"/>
  <c r="T20" i="4" s="1"/>
  <c r="C7" i="2"/>
  <c r="E6" i="2"/>
  <c r="E6" i="3"/>
  <c r="A6" i="3" s="1"/>
  <c r="F6" i="3" s="1"/>
  <c r="A11" i="4"/>
  <c r="C8" i="2" l="1"/>
  <c r="E7" i="2"/>
  <c r="E7" i="3"/>
  <c r="A7" i="3" s="1"/>
  <c r="F7" i="3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C9" i="2" l="1"/>
  <c r="E8" i="2"/>
  <c r="E8" i="3"/>
  <c r="A8" i="3" s="1"/>
  <c r="F8" i="3" s="1"/>
  <c r="C10" i="2" l="1"/>
  <c r="E9" i="2"/>
  <c r="E9" i="3"/>
  <c r="A9" i="3" s="1"/>
  <c r="F9" i="3" s="1"/>
  <c r="C11" i="2" l="1"/>
  <c r="E10" i="2"/>
  <c r="E10" i="3"/>
  <c r="A10" i="3" s="1"/>
  <c r="F10" i="3" s="1"/>
  <c r="C12" i="2" l="1"/>
  <c r="E11" i="2"/>
  <c r="E11" i="3"/>
  <c r="A11" i="3" s="1"/>
  <c r="F11" i="3" s="1"/>
  <c r="C13" i="2" l="1"/>
  <c r="E12" i="2"/>
  <c r="E12" i="3"/>
  <c r="A12" i="3" s="1"/>
  <c r="F12" i="3" s="1"/>
  <c r="C14" i="2" l="1"/>
  <c r="E13" i="2"/>
  <c r="E13" i="3"/>
  <c r="A13" i="3" s="1"/>
  <c r="F13" i="3" s="1"/>
  <c r="C15" i="2" l="1"/>
  <c r="E14" i="2"/>
  <c r="C16" i="2" l="1"/>
  <c r="E15" i="2"/>
  <c r="C17" i="2" l="1"/>
  <c r="E16" i="2"/>
  <c r="C18" i="2" l="1"/>
  <c r="E17" i="2"/>
  <c r="C19" i="2" l="1"/>
  <c r="E18" i="2"/>
  <c r="C20" i="2" l="1"/>
  <c r="E19" i="2"/>
  <c r="C21" i="2" l="1"/>
  <c r="E20" i="2"/>
  <c r="C22" i="2" l="1"/>
  <c r="E21" i="2"/>
  <c r="C23" i="2" l="1"/>
  <c r="E22" i="2"/>
  <c r="C24" i="2" l="1"/>
  <c r="E23" i="2"/>
  <c r="C25" i="2" l="1"/>
  <c r="E24" i="2"/>
  <c r="C26" i="2" l="1"/>
  <c r="E25" i="2"/>
  <c r="C27" i="2" l="1"/>
  <c r="E26" i="2"/>
  <c r="C28" i="2" l="1"/>
  <c r="E27" i="2"/>
  <c r="C29" i="2" l="1"/>
  <c r="E28" i="2"/>
  <c r="C30" i="2" l="1"/>
  <c r="E29" i="2"/>
  <c r="C31" i="2" l="1"/>
  <c r="E30" i="2"/>
  <c r="C32" i="2" l="1"/>
  <c r="E31" i="2"/>
  <c r="C33" i="2" l="1"/>
  <c r="E32" i="2"/>
  <c r="C34" i="2" l="1"/>
  <c r="E33" i="2"/>
  <c r="C35" i="2" l="1"/>
  <c r="E34" i="2"/>
  <c r="C36" i="2" l="1"/>
  <c r="E35" i="2"/>
  <c r="C37" i="2" l="1"/>
  <c r="E36" i="2"/>
  <c r="C38" i="2" l="1"/>
  <c r="E37" i="2"/>
  <c r="C39" i="2" l="1"/>
  <c r="E38" i="2"/>
  <c r="C40" i="2" l="1"/>
  <c r="E39" i="2"/>
  <c r="C41" i="2" l="1"/>
  <c r="E40" i="2"/>
  <c r="C42" i="2" l="1"/>
  <c r="E41" i="2"/>
  <c r="C43" i="2" l="1"/>
  <c r="E42" i="2"/>
  <c r="C44" i="2" l="1"/>
  <c r="E43" i="2"/>
  <c r="C45" i="2" l="1"/>
  <c r="E44" i="2"/>
  <c r="C46" i="2" l="1"/>
  <c r="E45" i="2"/>
  <c r="C47" i="2" l="1"/>
  <c r="E46" i="2"/>
  <c r="C48" i="2" l="1"/>
  <c r="E47" i="2"/>
  <c r="C49" i="2" l="1"/>
  <c r="E48" i="2"/>
  <c r="C50" i="2" l="1"/>
  <c r="E49" i="2"/>
  <c r="C51" i="2" l="1"/>
  <c r="E50" i="2"/>
  <c r="C52" i="2" l="1"/>
  <c r="E51" i="2"/>
  <c r="C53" i="2" l="1"/>
  <c r="E52" i="2"/>
  <c r="C54" i="2" l="1"/>
  <c r="E53" i="2"/>
  <c r="C55" i="2" l="1"/>
  <c r="E54" i="2"/>
  <c r="C56" i="2" l="1"/>
  <c r="E55" i="2"/>
  <c r="C57" i="2" l="1"/>
  <c r="E56" i="2"/>
  <c r="C58" i="2" l="1"/>
  <c r="E57" i="2"/>
  <c r="C59" i="2" l="1"/>
  <c r="E58" i="2"/>
  <c r="C60" i="2" l="1"/>
  <c r="E59" i="2"/>
  <c r="C61" i="2" l="1"/>
  <c r="E60" i="2"/>
  <c r="C62" i="2" l="1"/>
  <c r="E61" i="2"/>
  <c r="C63" i="2" l="1"/>
  <c r="E62" i="2"/>
  <c r="C64" i="2" l="1"/>
  <c r="E63" i="2"/>
  <c r="C65" i="2" l="1"/>
  <c r="E64" i="2"/>
  <c r="C66" i="2" l="1"/>
  <c r="E65" i="2"/>
  <c r="C67" i="2" l="1"/>
  <c r="E66" i="2"/>
  <c r="C68" i="2" l="1"/>
  <c r="E67" i="2"/>
  <c r="C69" i="2" l="1"/>
  <c r="E68" i="2"/>
  <c r="C70" i="2" l="1"/>
  <c r="E69" i="2"/>
  <c r="C71" i="2" l="1"/>
  <c r="E70" i="2"/>
  <c r="C72" i="2" l="1"/>
  <c r="E71" i="2"/>
  <c r="C73" i="2" l="1"/>
  <c r="E72" i="2"/>
  <c r="C74" i="2" l="1"/>
  <c r="E73" i="2"/>
  <c r="C75" i="2" l="1"/>
  <c r="E74" i="2"/>
  <c r="C76" i="2" l="1"/>
  <c r="E75" i="2"/>
  <c r="C77" i="2" l="1"/>
  <c r="E76" i="2"/>
  <c r="C78" i="2" l="1"/>
  <c r="E77" i="2"/>
  <c r="C79" i="2" l="1"/>
  <c r="E78" i="2"/>
  <c r="C80" i="2" l="1"/>
  <c r="E79" i="2"/>
  <c r="C81" i="2" l="1"/>
  <c r="E80" i="2"/>
  <c r="C82" i="2" l="1"/>
  <c r="E81" i="2"/>
  <c r="C83" i="2" l="1"/>
  <c r="E82" i="2"/>
  <c r="C84" i="2" l="1"/>
  <c r="E83" i="2"/>
  <c r="C85" i="2" l="1"/>
  <c r="E84" i="2"/>
  <c r="C86" i="2" l="1"/>
  <c r="E85" i="2"/>
  <c r="C87" i="2" l="1"/>
  <c r="E86" i="2"/>
  <c r="C88" i="2" l="1"/>
  <c r="E87" i="2"/>
  <c r="C89" i="2" l="1"/>
  <c r="E88" i="2"/>
  <c r="C90" i="2" l="1"/>
  <c r="E89" i="2"/>
  <c r="C91" i="2" l="1"/>
  <c r="E90" i="2"/>
  <c r="C92" i="2" l="1"/>
  <c r="E91" i="2"/>
  <c r="C93" i="2" l="1"/>
  <c r="E92" i="2"/>
  <c r="C94" i="2" l="1"/>
  <c r="E93" i="2"/>
  <c r="C95" i="2" l="1"/>
  <c r="E94" i="2"/>
  <c r="C96" i="2" l="1"/>
  <c r="E95" i="2"/>
  <c r="C97" i="2" l="1"/>
  <c r="E96" i="2"/>
  <c r="C98" i="2" l="1"/>
  <c r="E97" i="2"/>
  <c r="C99" i="2" l="1"/>
  <c r="E98" i="2"/>
  <c r="C100" i="2" l="1"/>
  <c r="E99" i="2"/>
  <c r="C101" i="2" l="1"/>
  <c r="E100" i="2"/>
  <c r="C102" i="2" l="1"/>
  <c r="E101" i="2"/>
  <c r="C103" i="2" l="1"/>
  <c r="E102" i="2"/>
  <c r="C104" i="2" l="1"/>
  <c r="E103" i="2"/>
  <c r="C105" i="2" l="1"/>
  <c r="E104" i="2"/>
  <c r="C106" i="2" l="1"/>
  <c r="E105" i="2"/>
  <c r="C107" i="2" l="1"/>
  <c r="E106" i="2"/>
  <c r="C108" i="2" l="1"/>
  <c r="E107" i="2"/>
  <c r="C109" i="2" l="1"/>
  <c r="E108" i="2"/>
  <c r="C110" i="2" l="1"/>
  <c r="E109" i="2"/>
  <c r="C111" i="2" l="1"/>
  <c r="E110" i="2"/>
  <c r="C112" i="2" l="1"/>
  <c r="E111" i="2"/>
  <c r="C113" i="2" l="1"/>
  <c r="E112" i="2"/>
  <c r="C114" i="2" l="1"/>
  <c r="E113" i="2"/>
  <c r="C115" i="2" l="1"/>
  <c r="E114" i="2"/>
  <c r="C116" i="2" l="1"/>
  <c r="E115" i="2"/>
  <c r="C117" i="2" l="1"/>
  <c r="E116" i="2"/>
  <c r="C118" i="2" l="1"/>
  <c r="E117" i="2"/>
  <c r="C119" i="2" l="1"/>
  <c r="E118" i="2"/>
  <c r="C120" i="2" l="1"/>
  <c r="E119" i="2"/>
  <c r="C121" i="2" l="1"/>
  <c r="E120" i="2"/>
  <c r="C122" i="2" l="1"/>
  <c r="E121" i="2"/>
  <c r="C123" i="2" l="1"/>
  <c r="E122" i="2"/>
  <c r="C124" i="2" l="1"/>
  <c r="E123" i="2"/>
  <c r="C125" i="2" l="1"/>
  <c r="E124" i="2"/>
  <c r="C126" i="2" l="1"/>
  <c r="E125" i="2"/>
  <c r="C127" i="2" l="1"/>
  <c r="E126" i="2"/>
  <c r="C128" i="2" l="1"/>
  <c r="E127" i="2"/>
  <c r="C129" i="2" l="1"/>
  <c r="E128" i="2"/>
  <c r="C130" i="2" l="1"/>
  <c r="E129" i="2"/>
  <c r="C131" i="2" l="1"/>
  <c r="E130" i="2"/>
  <c r="C132" i="2" l="1"/>
  <c r="E131" i="2"/>
  <c r="C133" i="2" l="1"/>
  <c r="E132" i="2"/>
  <c r="C134" i="2" l="1"/>
  <c r="E133" i="2"/>
  <c r="C135" i="2" l="1"/>
  <c r="E134" i="2"/>
  <c r="C136" i="2" l="1"/>
  <c r="E135" i="2"/>
  <c r="C137" i="2" l="1"/>
  <c r="E136" i="2"/>
  <c r="C138" i="2" l="1"/>
  <c r="E137" i="2"/>
  <c r="C139" i="2" l="1"/>
  <c r="E138" i="2"/>
  <c r="C140" i="2" l="1"/>
  <c r="E139" i="2"/>
  <c r="C141" i="2" l="1"/>
  <c r="E140" i="2"/>
  <c r="C142" i="2" l="1"/>
  <c r="E141" i="2"/>
  <c r="C143" i="2" l="1"/>
  <c r="E142" i="2"/>
  <c r="C144" i="2" l="1"/>
  <c r="E144" i="2" s="1"/>
  <c r="E143" i="2"/>
  <c r="V50" i="2"/>
  <c r="W50" i="2" s="1"/>
  <c r="V160" i="2"/>
  <c r="W160" i="2" s="1"/>
  <c r="V93" i="2"/>
  <c r="W93" i="2" s="1"/>
  <c r="V71" i="2"/>
  <c r="W71" i="2" s="1"/>
  <c r="V45" i="2"/>
  <c r="W45" i="2" s="1"/>
  <c r="V147" i="2"/>
  <c r="W147" i="2" s="1"/>
  <c r="V148" i="2"/>
  <c r="W148" i="2" s="1"/>
  <c r="V20" i="2"/>
  <c r="W20" i="2" s="1"/>
  <c r="V185" i="2"/>
  <c r="W185" i="2" s="1"/>
  <c r="V149" i="2"/>
  <c r="W149" i="2" s="1"/>
  <c r="V84" i="2"/>
  <c r="W84" i="2" s="1"/>
  <c r="V58" i="2"/>
  <c r="W58" i="2" s="1"/>
  <c r="V31" i="2"/>
  <c r="W31" i="2" s="1"/>
  <c r="V181" i="2"/>
  <c r="W181" i="2" s="1"/>
  <c r="V18" i="2"/>
  <c r="W18" i="2" s="1"/>
  <c r="V105" i="2"/>
  <c r="W105" i="2" s="1"/>
  <c r="V46" i="2"/>
  <c r="W46" i="2" s="1"/>
  <c r="V222" i="2"/>
  <c r="W222" i="2" s="1"/>
  <c r="V86" i="2"/>
  <c r="W86" i="2" s="1"/>
  <c r="V127" i="2"/>
  <c r="W127" i="2" s="1"/>
  <c r="V188" i="2"/>
  <c r="W188" i="2" s="1"/>
  <c r="V29" i="2"/>
  <c r="W29" i="2" s="1"/>
  <c r="V37" i="2"/>
  <c r="W37" i="2" s="1"/>
  <c r="V60" i="2"/>
  <c r="W60" i="2" s="1"/>
  <c r="V197" i="2"/>
  <c r="W197" i="2" s="1"/>
  <c r="V101" i="2"/>
  <c r="W101" i="2" s="1"/>
  <c r="V180" i="2"/>
  <c r="W180" i="2" s="1"/>
  <c r="V220" i="2"/>
  <c r="W220" i="2" s="1"/>
  <c r="V146" i="2"/>
  <c r="W146" i="2" s="1"/>
  <c r="V142" i="2"/>
  <c r="W142" i="2" s="1"/>
  <c r="V74" i="2"/>
  <c r="W74" i="2" s="1"/>
  <c r="V12" i="2"/>
  <c r="W12" i="2" s="1"/>
  <c r="V212" i="2"/>
  <c r="W212" i="2" s="1"/>
  <c r="V166" i="2"/>
  <c r="W166" i="2" s="1"/>
  <c r="V104" i="2"/>
  <c r="W104" i="2" s="1"/>
  <c r="V165" i="2"/>
  <c r="W165" i="2" s="1"/>
  <c r="V218" i="2"/>
  <c r="W218" i="2" s="1"/>
  <c r="V169" i="2"/>
  <c r="W169" i="2" s="1"/>
  <c r="V33" i="2"/>
  <c r="W33" i="2" s="1"/>
  <c r="V213" i="2"/>
  <c r="W213" i="2" s="1"/>
  <c r="V115" i="2"/>
  <c r="W115" i="2" s="1"/>
  <c r="V64" i="2"/>
  <c r="W64" i="2" s="1"/>
  <c r="V49" i="2"/>
  <c r="W49" i="2" s="1"/>
  <c r="V109" i="2"/>
  <c r="W109" i="2" s="1"/>
  <c r="V51" i="2"/>
  <c r="W51" i="2" s="1"/>
  <c r="V35" i="2"/>
  <c r="W35" i="2" s="1"/>
  <c r="V154" i="2"/>
  <c r="W154" i="2" s="1"/>
  <c r="V82" i="2"/>
  <c r="W82" i="2" s="1"/>
  <c r="V122" i="2"/>
  <c r="W122" i="2" s="1"/>
  <c r="V2" i="2"/>
  <c r="W2" i="2" s="1"/>
  <c r="V162" i="2"/>
  <c r="W162" i="2" s="1"/>
  <c r="V123" i="2"/>
  <c r="W123" i="2" s="1"/>
  <c r="V77" i="2"/>
  <c r="W77" i="2" s="1"/>
  <c r="V57" i="2"/>
  <c r="W57" i="2" s="1"/>
  <c r="V136" i="2"/>
  <c r="W136" i="2" s="1"/>
  <c r="V173" i="2"/>
  <c r="W173" i="2" s="1"/>
  <c r="V215" i="2"/>
  <c r="W215" i="2" s="1"/>
  <c r="V16" i="2"/>
  <c r="W16" i="2" s="1"/>
  <c r="V9" i="2"/>
  <c r="W9" i="2" s="1"/>
  <c r="V159" i="2"/>
  <c r="W159" i="2" s="1"/>
  <c r="V55" i="2"/>
  <c r="W55" i="2" s="1"/>
  <c r="V5" i="2"/>
  <c r="W5" i="2" s="1"/>
  <c r="V207" i="2"/>
  <c r="W207" i="2" s="1"/>
  <c r="V229" i="2"/>
  <c r="W229" i="2" s="1"/>
  <c r="V191" i="2"/>
  <c r="W191" i="2" s="1"/>
  <c r="V83" i="2"/>
  <c r="W83" i="2" s="1"/>
  <c r="V26" i="2"/>
  <c r="W26" i="2" s="1"/>
  <c r="V13" i="2"/>
  <c r="W13" i="2" s="1"/>
  <c r="V206" i="2"/>
  <c r="W206" i="2" s="1"/>
  <c r="V124" i="2"/>
  <c r="W124" i="2" s="1"/>
  <c r="V41" i="2"/>
  <c r="W41" i="2" s="1"/>
  <c r="V47" i="2"/>
  <c r="W47" i="2" s="1"/>
  <c r="V110" i="2"/>
  <c r="W110" i="2" s="1"/>
  <c r="V139" i="2"/>
  <c r="W139" i="2" s="1"/>
  <c r="V34" i="2"/>
  <c r="W34" i="2" s="1"/>
  <c r="V56" i="2"/>
  <c r="W56" i="2" s="1"/>
  <c r="V107" i="2"/>
  <c r="W107" i="2" s="1"/>
  <c r="V69" i="2"/>
  <c r="W69" i="2" s="1"/>
  <c r="V87" i="2"/>
  <c r="W87" i="2" s="1"/>
  <c r="V79" i="2"/>
  <c r="W79" i="2" s="1"/>
  <c r="V118" i="2"/>
  <c r="W118" i="2" s="1"/>
  <c r="V70" i="2"/>
  <c r="W70" i="2" s="1"/>
  <c r="V140" i="2"/>
  <c r="W140" i="2" s="1"/>
  <c r="V131" i="2"/>
  <c r="W131" i="2" s="1"/>
  <c r="V116" i="2"/>
  <c r="W116" i="2" s="1"/>
  <c r="V125" i="2"/>
  <c r="W125" i="2" s="1"/>
  <c r="V132" i="2"/>
  <c r="W132" i="2" s="1"/>
  <c r="V205" i="2"/>
  <c r="W205" i="2" s="1"/>
  <c r="V96" i="2"/>
  <c r="W96" i="2" s="1"/>
  <c r="V108" i="2"/>
  <c r="W108" i="2" s="1"/>
  <c r="V183" i="2"/>
  <c r="W183" i="2" s="1"/>
  <c r="V219" i="2"/>
  <c r="W219" i="2" s="1"/>
  <c r="V156" i="2"/>
  <c r="W156" i="2" s="1"/>
  <c r="V90" i="2"/>
  <c r="W90" i="2" s="1"/>
  <c r="V81" i="2"/>
  <c r="W81" i="2" s="1"/>
  <c r="V168" i="2"/>
  <c r="W168" i="2" s="1"/>
  <c r="V14" i="2"/>
  <c r="W14" i="2" s="1"/>
  <c r="V186" i="2"/>
  <c r="W186" i="2" s="1"/>
  <c r="V196" i="2"/>
  <c r="W196" i="2" s="1"/>
  <c r="V167" i="2"/>
  <c r="W167" i="2" s="1"/>
  <c r="V157" i="2"/>
  <c r="W157" i="2" s="1"/>
  <c r="V198" i="2"/>
  <c r="W198" i="2" s="1"/>
  <c r="V42" i="2"/>
  <c r="W42" i="2" s="1"/>
  <c r="V190" i="2"/>
  <c r="W190" i="2"/>
  <c r="V30" i="2"/>
  <c r="W30" i="2" s="1"/>
  <c r="V44" i="2"/>
  <c r="W44" i="2" s="1"/>
  <c r="V176" i="2"/>
  <c r="W176" i="2" s="1"/>
  <c r="V201" i="2"/>
  <c r="W201" i="2" s="1"/>
  <c r="V114" i="2"/>
  <c r="W114" i="2" s="1"/>
  <c r="V3" i="2"/>
  <c r="W3" i="2" s="1"/>
  <c r="V75" i="2"/>
  <c r="W75" i="2" s="1"/>
  <c r="V28" i="2"/>
  <c r="W28" i="2" s="1"/>
  <c r="V203" i="2"/>
  <c r="W203" i="2" s="1"/>
  <c r="V225" i="2"/>
  <c r="W225" i="2" s="1"/>
  <c r="V72" i="2"/>
  <c r="W72" i="2" s="1"/>
  <c r="V177" i="2"/>
  <c r="W177" i="2" s="1"/>
  <c r="V158" i="2"/>
  <c r="W158" i="2" s="1"/>
  <c r="V171" i="2"/>
  <c r="W171" i="2" s="1"/>
  <c r="V97" i="2"/>
  <c r="W97" i="2" s="1"/>
  <c r="V192" i="2"/>
  <c r="W192" i="2" s="1"/>
  <c r="V65" i="2"/>
  <c r="W65" i="2" s="1"/>
  <c r="V184" i="2"/>
  <c r="W184" i="2" s="1"/>
  <c r="V80" i="2"/>
  <c r="W80" i="2"/>
  <c r="V216" i="2"/>
  <c r="W216" i="2" s="1"/>
  <c r="V73" i="2"/>
  <c r="W73" i="2" s="1"/>
  <c r="V224" i="2"/>
  <c r="W224" i="2" s="1"/>
  <c r="V92" i="2"/>
  <c r="W92" i="2" s="1"/>
  <c r="V10" i="2"/>
  <c r="W10" i="2" s="1"/>
  <c r="V11" i="2"/>
  <c r="W11" i="2" s="1"/>
  <c r="V94" i="2"/>
  <c r="W94" i="2" s="1"/>
  <c r="V40" i="2"/>
  <c r="W40" i="2" s="1"/>
  <c r="V27" i="2"/>
  <c r="W27" i="2" s="1"/>
  <c r="V32" i="2"/>
  <c r="W32" i="2" s="1"/>
  <c r="V134" i="2"/>
  <c r="W134" i="2" s="1"/>
  <c r="V189" i="2"/>
  <c r="W189" i="2" s="1"/>
  <c r="V76" i="2"/>
  <c r="W76" i="2" s="1"/>
  <c r="V179" i="2"/>
  <c r="W179" i="2" s="1"/>
  <c r="V208" i="2"/>
  <c r="W208" i="2" s="1"/>
  <c r="V23" i="2"/>
  <c r="W23" i="2" s="1"/>
  <c r="V98" i="2"/>
  <c r="W98" i="2" s="1"/>
  <c r="V100" i="2"/>
  <c r="W100" i="2" s="1"/>
  <c r="V126" i="2"/>
  <c r="W126" i="2" s="1"/>
  <c r="V141" i="2"/>
  <c r="W141" i="2" s="1"/>
  <c r="V17" i="2"/>
  <c r="W17" i="2" s="1"/>
  <c r="V226" i="2"/>
  <c r="W226" i="2" s="1"/>
  <c r="V178" i="2"/>
  <c r="W178" i="2" s="1"/>
  <c r="V143" i="2"/>
  <c r="W143" i="2" s="1"/>
  <c r="V217" i="2"/>
  <c r="W217" i="2" s="1"/>
  <c r="V43" i="2"/>
  <c r="W43" i="2" s="1"/>
  <c r="V151" i="2"/>
  <c r="W151" i="2" s="1"/>
  <c r="V200" i="2"/>
  <c r="W200" i="2" s="1"/>
  <c r="V63" i="2"/>
  <c r="W63" i="2" s="1"/>
  <c r="V54" i="2"/>
  <c r="W54" i="2" s="1"/>
  <c r="V211" i="2"/>
  <c r="W211" i="2" s="1"/>
  <c r="V133" i="2"/>
  <c r="W133" i="2" s="1"/>
  <c r="V88" i="2"/>
  <c r="W88" i="2" s="1"/>
  <c r="V85" i="2"/>
  <c r="W85" i="2" s="1"/>
  <c r="V78" i="2"/>
  <c r="W78" i="2" s="1"/>
  <c r="V15" i="2"/>
  <c r="W15" i="2" s="1"/>
  <c r="V4" i="2"/>
  <c r="W4" i="2" s="1"/>
  <c r="V36" i="2"/>
  <c r="W36" i="2" s="1"/>
  <c r="V89" i="2"/>
  <c r="W89" i="2" s="1"/>
  <c r="V227" i="2"/>
  <c r="W227" i="2" s="1"/>
  <c r="V59" i="2"/>
  <c r="W59" i="2" s="1"/>
  <c r="V7" i="2"/>
  <c r="W7" i="2" s="1"/>
  <c r="V210" i="2"/>
  <c r="W210" i="2" s="1"/>
  <c r="V53" i="2"/>
  <c r="W53" i="2" s="1"/>
  <c r="V102" i="2"/>
  <c r="W102" i="2" s="1"/>
  <c r="V209" i="2"/>
  <c r="W209" i="2" s="1"/>
  <c r="V24" i="2"/>
  <c r="W24" i="2" s="1"/>
  <c r="V25" i="2"/>
  <c r="W25" i="2" s="1"/>
  <c r="V103" i="2"/>
  <c r="W103" i="2" s="1"/>
  <c r="V106" i="2"/>
  <c r="W106" i="2" s="1"/>
  <c r="V204" i="2"/>
  <c r="W204" i="2" s="1"/>
  <c r="V164" i="2"/>
  <c r="W164" i="2" s="1"/>
  <c r="V144" i="2"/>
  <c r="W144" i="2" s="1"/>
  <c r="V91" i="2"/>
  <c r="W91" i="2" s="1"/>
  <c r="V155" i="2"/>
  <c r="W155" i="2" s="1"/>
  <c r="V61" i="2"/>
  <c r="W61" i="2" s="1"/>
  <c r="V19" i="2"/>
  <c r="W19" i="2" s="1"/>
  <c r="V129" i="2"/>
  <c r="W129" i="2" s="1"/>
  <c r="V214" i="2"/>
  <c r="W214" i="2" s="1"/>
  <c r="V152" i="2"/>
  <c r="W152" i="2" s="1"/>
  <c r="V117" i="2"/>
  <c r="W117" i="2" s="1"/>
  <c r="V145" i="2"/>
  <c r="W145" i="2" s="1"/>
  <c r="V66" i="2"/>
  <c r="W66" i="2" s="1"/>
  <c r="V193" i="2"/>
  <c r="W193" i="2" s="1"/>
  <c r="V135" i="2"/>
  <c r="W135" i="2" s="1"/>
  <c r="V170" i="2"/>
  <c r="W170" i="2" s="1"/>
  <c r="V128" i="2"/>
  <c r="W128" i="2" s="1"/>
  <c r="V138" i="2"/>
  <c r="W138" i="2" s="1"/>
  <c r="V6" i="2"/>
  <c r="W6" i="2" s="1"/>
  <c r="V199" i="2"/>
  <c r="W199" i="2" s="1"/>
  <c r="V119" i="2"/>
  <c r="W119" i="2" s="1"/>
  <c r="V112" i="2"/>
  <c r="W112" i="2" s="1"/>
  <c r="V111" i="2"/>
  <c r="W111" i="2" s="1"/>
  <c r="V161" i="2"/>
  <c r="W161" i="2" s="1"/>
  <c r="V175" i="2"/>
  <c r="W175" i="2" s="1"/>
  <c r="V172" i="2"/>
  <c r="W172" i="2" s="1"/>
  <c r="V195" i="2"/>
  <c r="W195" i="2" s="1"/>
  <c r="V174" i="2"/>
  <c r="W174" i="2" s="1"/>
  <c r="V52" i="2"/>
  <c r="W52" i="2" s="1"/>
  <c r="V202" i="2"/>
  <c r="W202" i="2" s="1"/>
  <c r="V121" i="2"/>
  <c r="W121" i="2" s="1"/>
  <c r="V48" i="2"/>
  <c r="W48" i="2" s="1"/>
  <c r="V130" i="2"/>
  <c r="W130" i="2" s="1"/>
  <c r="V228" i="2"/>
  <c r="W228" i="2" s="1"/>
  <c r="V187" i="2"/>
  <c r="W187" i="2" s="1"/>
  <c r="V221" i="2"/>
  <c r="W221" i="2" s="1"/>
  <c r="V163" i="2"/>
  <c r="W163" i="2" s="1"/>
  <c r="V137" i="2"/>
  <c r="W137" i="2" s="1"/>
  <c r="V95" i="2"/>
  <c r="W95" i="2" s="1"/>
  <c r="V67" i="2"/>
  <c r="W67" i="2" s="1"/>
  <c r="V99" i="2"/>
  <c r="W99" i="2" s="1"/>
  <c r="V21" i="2"/>
  <c r="W21" i="2" s="1"/>
  <c r="V182" i="2"/>
  <c r="W182" i="2" s="1"/>
  <c r="V62" i="2"/>
  <c r="W62" i="2"/>
  <c r="V38" i="2"/>
  <c r="W38" i="2" s="1"/>
  <c r="V39" i="2"/>
  <c r="W39" i="2" s="1"/>
  <c r="V113" i="2"/>
  <c r="W113" i="2" s="1"/>
  <c r="V194" i="2"/>
  <c r="W194" i="2" s="1"/>
  <c r="V120" i="2"/>
  <c r="W120" i="2" s="1"/>
  <c r="V150" i="2"/>
  <c r="W150" i="2" s="1"/>
  <c r="V153" i="2"/>
  <c r="W153" i="2" s="1"/>
  <c r="V68" i="2"/>
  <c r="W68" i="2" s="1"/>
  <c r="V223" i="2"/>
  <c r="W223" i="2" s="1"/>
  <c r="V8" i="2"/>
  <c r="W8" i="2" s="1"/>
  <c r="V22" i="2"/>
  <c r="W22" i="2" s="1"/>
</calcChain>
</file>

<file path=xl/sharedStrings.xml><?xml version="1.0" encoding="utf-8"?>
<sst xmlns="http://schemas.openxmlformats.org/spreadsheetml/2006/main" count="316" uniqueCount="282">
  <si>
    <t>DATE</t>
  </si>
  <si>
    <t>START</t>
  </si>
  <si>
    <t>FINISH</t>
  </si>
  <si>
    <t xml:space="preserve">Total Hours per day </t>
  </si>
  <si>
    <t>Comments:</t>
  </si>
  <si>
    <t>No</t>
  </si>
  <si>
    <t>Electorate Support Budget (ESB)</t>
  </si>
  <si>
    <t>Total Hours Payable</t>
  </si>
  <si>
    <t>Total decimal hours</t>
  </si>
  <si>
    <t>Pay Start</t>
  </si>
  <si>
    <t>Pay End</t>
  </si>
  <si>
    <t>Pay Date</t>
  </si>
  <si>
    <t>Payroll cut off</t>
  </si>
  <si>
    <t>Pay</t>
  </si>
  <si>
    <t>Pay Year</t>
  </si>
  <si>
    <t>Period Start Date</t>
  </si>
  <si>
    <t>Months to populate dropdown</t>
  </si>
  <si>
    <t>Timesheet calendar Pay start date</t>
  </si>
  <si>
    <t>Pay period in months</t>
  </si>
  <si>
    <t>count of dropdown</t>
  </si>
  <si>
    <t>EMPLOYEE NAME:</t>
  </si>
  <si>
    <t>AGS:</t>
  </si>
  <si>
    <t>OFFICE:</t>
  </si>
  <si>
    <t>Pay Date:</t>
  </si>
  <si>
    <t>Pay:</t>
  </si>
  <si>
    <t>Working period:</t>
  </si>
  <si>
    <t>Albanese, Anthony</t>
  </si>
  <si>
    <t>Aly, Anne</t>
  </si>
  <si>
    <t>Ananda-Rajah, Michelle</t>
  </si>
  <si>
    <t>Andrews, Karen</t>
  </si>
  <si>
    <t>Archer, Bridget</t>
  </si>
  <si>
    <t>Bates, Stephen</t>
  </si>
  <si>
    <t>Bell, Angie</t>
  </si>
  <si>
    <t>Birrell, Sam</t>
  </si>
  <si>
    <t>Bowen, Chris</t>
  </si>
  <si>
    <t>Boyce, Colin</t>
  </si>
  <si>
    <t>Broadbent, Russell</t>
  </si>
  <si>
    <t>Burke, Tony</t>
  </si>
  <si>
    <t>Burnell, Matt</t>
  </si>
  <si>
    <t>Burney, Linda</t>
  </si>
  <si>
    <t>Burns, Josh</t>
  </si>
  <si>
    <t>Butler, Mark</t>
  </si>
  <si>
    <t>Byrnes, Alison</t>
  </si>
  <si>
    <t>Caldwell, Cameron</t>
  </si>
  <si>
    <t>Chalmers, Jim</t>
  </si>
  <si>
    <t>Chandler-Mather, Max</t>
  </si>
  <si>
    <t>Chaney, Kate</t>
  </si>
  <si>
    <t>Charlton, Andrew</t>
  </si>
  <si>
    <t>Chester, Darren</t>
  </si>
  <si>
    <t>Chesters, Lisa</t>
  </si>
  <si>
    <t>Clare, Jason</t>
  </si>
  <si>
    <t>Claydon, Sharon</t>
  </si>
  <si>
    <t>Coker, Libby</t>
  </si>
  <si>
    <t>Coleman, David</t>
  </si>
  <si>
    <t>Collins, Julie</t>
  </si>
  <si>
    <t>Conaghan, Patrick</t>
  </si>
  <si>
    <t>Conroy, Patrick</t>
  </si>
  <si>
    <t>Coulton, Mark</t>
  </si>
  <si>
    <t>Daniel, Zoe</t>
  </si>
  <si>
    <t>Dick, Milton</t>
  </si>
  <si>
    <t>Doyle, Mary</t>
  </si>
  <si>
    <t>Dreyfus, Mark</t>
  </si>
  <si>
    <t>Elliot, Justine</t>
  </si>
  <si>
    <t>Fernando, Cassandra</t>
  </si>
  <si>
    <t>Freelander, Michael</t>
  </si>
  <si>
    <t>Garland, Carina</t>
  </si>
  <si>
    <t>Gee, Andrew</t>
  </si>
  <si>
    <t>Georganas, Steve</t>
  </si>
  <si>
    <t>Giles, Andrew</t>
  </si>
  <si>
    <t>Gillespie, David</t>
  </si>
  <si>
    <t>Goodenough, Ian</t>
  </si>
  <si>
    <t>Gorman, Patrick</t>
  </si>
  <si>
    <t>Gosling, Luke</t>
  </si>
  <si>
    <t>Haines, Helen</t>
  </si>
  <si>
    <t>Hamilton, Garth</t>
  </si>
  <si>
    <t>Hastie, Andrew</t>
  </si>
  <si>
    <t>Hawke, Alex</t>
  </si>
  <si>
    <t>Hill, Julian</t>
  </si>
  <si>
    <t>Hogan, Kevin</t>
  </si>
  <si>
    <t>Howarth, Luke</t>
  </si>
  <si>
    <t>Husic, Ed</t>
  </si>
  <si>
    <t>Jones, Stephen</t>
  </si>
  <si>
    <t>Joyce, Barnaby</t>
  </si>
  <si>
    <t>Kearney, Ged</t>
  </si>
  <si>
    <t>Kennedy, Simon</t>
  </si>
  <si>
    <t>Keogh, Matt</t>
  </si>
  <si>
    <t>Khalil, Peter</t>
  </si>
  <si>
    <t>King, Madeleine</t>
  </si>
  <si>
    <t>Landry, Michelle</t>
  </si>
  <si>
    <t>Lawrence, Tania</t>
  </si>
  <si>
    <t>Laxale, Jerome</t>
  </si>
  <si>
    <t>Le, Dai</t>
  </si>
  <si>
    <t>Leeser, Julian</t>
  </si>
  <si>
    <t>Leigh, Andrew</t>
  </si>
  <si>
    <t>Lim, Sam</t>
  </si>
  <si>
    <t>Littleproud, David</t>
  </si>
  <si>
    <t>Marino, Nola</t>
  </si>
  <si>
    <t>Marles, Richard</t>
  </si>
  <si>
    <t>Mascarenhas, Zaneta</t>
  </si>
  <si>
    <t>McBain, Kristy</t>
  </si>
  <si>
    <t>McBride, Emma</t>
  </si>
  <si>
    <t>McCormack, Michael</t>
  </si>
  <si>
    <t>McIntosh, Melissa</t>
  </si>
  <si>
    <t>McKenzie, Zoe</t>
  </si>
  <si>
    <t>Miller-Frost, Louise</t>
  </si>
  <si>
    <t>Mitchell, Brian</t>
  </si>
  <si>
    <t>Mitchell, Robert</t>
  </si>
  <si>
    <t>Mulino, Daniel</t>
  </si>
  <si>
    <t>O'Brien, Llew</t>
  </si>
  <si>
    <t>O'Brien, Ted</t>
  </si>
  <si>
    <t>O'Connor, Brendan</t>
  </si>
  <si>
    <t>O'Neil, Clare</t>
  </si>
  <si>
    <t>Pasin, Tony</t>
  </si>
  <si>
    <t>Payne, Alicia</t>
  </si>
  <si>
    <t>Pearce, Gavin</t>
  </si>
  <si>
    <t>Perrett, Graham</t>
  </si>
  <si>
    <t>Phillips, Fiona</t>
  </si>
  <si>
    <t>Pike, Henry</t>
  </si>
  <si>
    <t>Pitt, Keith</t>
  </si>
  <si>
    <t>Price, Melissa</t>
  </si>
  <si>
    <t>Rae, Sam</t>
  </si>
  <si>
    <t>Ramsey, Rowan</t>
  </si>
  <si>
    <t>Reid, Gordon</t>
  </si>
  <si>
    <t>Repacholi, Dan</t>
  </si>
  <si>
    <t>Rishworth, Amanda</t>
  </si>
  <si>
    <t>Roberts, Tracey</t>
  </si>
  <si>
    <t>Rowland, Michelle</t>
  </si>
  <si>
    <t>Ryan, Joanne</t>
  </si>
  <si>
    <t>Ryan, Monique</t>
  </si>
  <si>
    <t>Scamps, Sophie</t>
  </si>
  <si>
    <t>Scrymgour, Marion</t>
  </si>
  <si>
    <t>Sharkie, Rebekha</t>
  </si>
  <si>
    <t>Shorten, Bill</t>
  </si>
  <si>
    <t>Sitou, Sally</t>
  </si>
  <si>
    <t>Spender, Allegra</t>
  </si>
  <si>
    <t>Stanley, Anne</t>
  </si>
  <si>
    <t>Steggall, Zali</t>
  </si>
  <si>
    <t>Stevens, James</t>
  </si>
  <si>
    <t>Sukkar, Michael</t>
  </si>
  <si>
    <t>Swanson, Meryl</t>
  </si>
  <si>
    <t>Taylor, Angus</t>
  </si>
  <si>
    <t>Templeman, Susan</t>
  </si>
  <si>
    <t>Thistlethwaite, Matthew</t>
  </si>
  <si>
    <t>Thompson, Phillip</t>
  </si>
  <si>
    <t>Thwaites, Kate</t>
  </si>
  <si>
    <t>Tink, Kylea</t>
  </si>
  <si>
    <t>Vamvakinou, Maria</t>
  </si>
  <si>
    <t>Vasta, Ross</t>
  </si>
  <si>
    <t>Violi, Aaron</t>
  </si>
  <si>
    <t>Wallace, Andrew</t>
  </si>
  <si>
    <t>Ware, Jenny</t>
  </si>
  <si>
    <t>Watson-Brown, Elizabeth</t>
  </si>
  <si>
    <t>Watts, Tim</t>
  </si>
  <si>
    <t>Webster, Anne</t>
  </si>
  <si>
    <t>Wells, Anika</t>
  </si>
  <si>
    <t>Wilkie, Andrew</t>
  </si>
  <si>
    <t>Willcox, Andrew</t>
  </si>
  <si>
    <t>Wilson, Josh</t>
  </si>
  <si>
    <t>Wilson, Rick</t>
  </si>
  <si>
    <t>Wolahan, Keith</t>
  </si>
  <si>
    <t>Wood, Jason</t>
  </si>
  <si>
    <t>Young, Terry</t>
  </si>
  <si>
    <t>Zappia, Tony</t>
  </si>
  <si>
    <t>Gallagher, Katy</t>
  </si>
  <si>
    <t>Pocock, David</t>
  </si>
  <si>
    <t>Ayres, Tim</t>
  </si>
  <si>
    <t>Bragg, Andrew</t>
  </si>
  <si>
    <t>Cadell, Ross</t>
  </si>
  <si>
    <t>Davey, Perin</t>
  </si>
  <si>
    <t>Faruqi, Mehreen</t>
  </si>
  <si>
    <t>Hughes, Hollie</t>
  </si>
  <si>
    <t>Kovacic, Maria</t>
  </si>
  <si>
    <t>McAllister, Jenny</t>
  </si>
  <si>
    <t>O'Neill, Deborah</t>
  </si>
  <si>
    <t>Sharma, Dave</t>
  </si>
  <si>
    <t>Sheldon, Tony</t>
  </si>
  <si>
    <t>Shoebridge, David</t>
  </si>
  <si>
    <t>McCarthy, Malarndirri</t>
  </si>
  <si>
    <t>Price, Jacinta</t>
  </si>
  <si>
    <t>Allman-Payne, Penny</t>
  </si>
  <si>
    <t>Canavan, Matthew</t>
  </si>
  <si>
    <t>Chisholm, Anthony</t>
  </si>
  <si>
    <t>Green, Nita</t>
  </si>
  <si>
    <t>Hanson, Pauline</t>
  </si>
  <si>
    <t>McDonald, Susan</t>
  </si>
  <si>
    <t>McGrath, James</t>
  </si>
  <si>
    <t>Rennick, Gerard</t>
  </si>
  <si>
    <t>Roberts, Malcolm</t>
  </si>
  <si>
    <t>Scarr, Paul</t>
  </si>
  <si>
    <t>Waters, Larissa</t>
  </si>
  <si>
    <t>Watt, Murray</t>
  </si>
  <si>
    <t>Antic, Alex</t>
  </si>
  <si>
    <t>Birmingham, Simon</t>
  </si>
  <si>
    <t>Farrell, Don</t>
  </si>
  <si>
    <t>Fawcett, David</t>
  </si>
  <si>
    <t>Grogan, Karen</t>
  </si>
  <si>
    <t>Hanson-Young, Sarah</t>
  </si>
  <si>
    <t>Liddle, Kerrynne</t>
  </si>
  <si>
    <t>McLachlan, Andrew</t>
  </si>
  <si>
    <t>Pocock, Barbara</t>
  </si>
  <si>
    <t>Ruston, Anne</t>
  </si>
  <si>
    <t>Smith, Marielle</t>
  </si>
  <si>
    <t>Wong, Penny</t>
  </si>
  <si>
    <t>Askew, Wendy</t>
  </si>
  <si>
    <t>Bilyk, Catryna</t>
  </si>
  <si>
    <t>Brown, Carol</t>
  </si>
  <si>
    <t>Chandler, Claire</t>
  </si>
  <si>
    <t>Duniam, Jonathon</t>
  </si>
  <si>
    <t>Lambie, Jacqui</t>
  </si>
  <si>
    <t>Polley, Helen</t>
  </si>
  <si>
    <t>Tyrrell, Tammy</t>
  </si>
  <si>
    <t>Urquhart, Anne</t>
  </si>
  <si>
    <t>Whish-Wilson, Peter</t>
  </si>
  <si>
    <t>Babet, Ralph</t>
  </si>
  <si>
    <t>Ciccone, Raff</t>
  </si>
  <si>
    <t>Darmanin, Lisa</t>
  </si>
  <si>
    <t>Henderson, Sarah</t>
  </si>
  <si>
    <t>Hodgins-May, Steph</t>
  </si>
  <si>
    <t>Hume, Jane</t>
  </si>
  <si>
    <t>McKenzie, Bridget</t>
  </si>
  <si>
    <t>Paterson, James</t>
  </si>
  <si>
    <t>Stewart, Jana</t>
  </si>
  <si>
    <t>Thorpe, Lidia</t>
  </si>
  <si>
    <t>Van, David</t>
  </si>
  <si>
    <t>Walsh, Jess</t>
  </si>
  <si>
    <t>Brockman, William</t>
  </si>
  <si>
    <t>Cash, Michaelia</t>
  </si>
  <si>
    <t>Cox, Dorinda</t>
  </si>
  <si>
    <t>Ghosh, Varun</t>
  </si>
  <si>
    <t>Lines, Sue</t>
  </si>
  <si>
    <t>O'Sullivan, Matt</t>
  </si>
  <si>
    <t>Payman, Fatima</t>
  </si>
  <si>
    <t>Pratt, Louise</t>
  </si>
  <si>
    <t>Reynolds, Linda</t>
  </si>
  <si>
    <t>Smith, Dean</t>
  </si>
  <si>
    <t>Steele-John, Jordon</t>
  </si>
  <si>
    <t>Sterle, Glenn</t>
  </si>
  <si>
    <t>Name of Parliamentarian Office</t>
  </si>
  <si>
    <t>Yes</t>
  </si>
  <si>
    <t>Public Holiday?</t>
  </si>
  <si>
    <t>MOP(S) CASUAL RECORD OF HOURS</t>
  </si>
  <si>
    <t>Version:</t>
  </si>
  <si>
    <t>Total hours for fortnight:</t>
  </si>
  <si>
    <t>Enter in 24 hr time e.g. 5pm = 1700 (do not enter 17:00)</t>
  </si>
  <si>
    <t>Class/Pay check</t>
  </si>
  <si>
    <t>ESB/Pos check</t>
  </si>
  <si>
    <t>BREAK</t>
  </si>
  <si>
    <t>Check validation</t>
  </si>
  <si>
    <t>Check Empty</t>
  </si>
  <si>
    <t>Payment date</t>
  </si>
  <si>
    <t>Australia day cut off</t>
  </si>
  <si>
    <t>Position Number 
(if ESB is "No")</t>
  </si>
  <si>
    <t>Other:</t>
  </si>
  <si>
    <t>Bandt, Adam</t>
  </si>
  <si>
    <t>Belyea, Jodie</t>
  </si>
  <si>
    <t>Buchholz, Scott</t>
  </si>
  <si>
    <t>Colbeck, Richard</t>
  </si>
  <si>
    <t>Dutton, Peter</t>
  </si>
  <si>
    <t>Entsch, Warren</t>
  </si>
  <si>
    <t>Fletcher, Paul</t>
  </si>
  <si>
    <t>Katter, Robert</t>
  </si>
  <si>
    <t>King, Catherine</t>
  </si>
  <si>
    <t>Ley, Sussan</t>
  </si>
  <si>
    <t>McKim, Nicholas</t>
  </si>
  <si>
    <t>Neumann, Shayne</t>
  </si>
  <si>
    <t>Plibersek, Tanya</t>
  </si>
  <si>
    <t>Smith, David</t>
  </si>
  <si>
    <t>Tehan, Daniel</t>
  </si>
  <si>
    <t>Van Manen,</t>
  </si>
  <si>
    <t>Days with totals under 3 hours</t>
  </si>
  <si>
    <t xml:space="preserve">Total Hours worked per day </t>
  </si>
  <si>
    <t>Electorate Officer C</t>
  </si>
  <si>
    <t>Electorate Officer B</t>
  </si>
  <si>
    <t>Electorate Officer A</t>
  </si>
  <si>
    <t>Pay Cut off Date</t>
  </si>
  <si>
    <t>Pay Period Start</t>
  </si>
  <si>
    <t>Pay Period End</t>
  </si>
  <si>
    <t>Next version start date:</t>
  </si>
  <si>
    <t>Parliamentarian/Authorised Officer declaration:</t>
  </si>
  <si>
    <t>Employee Signature:</t>
  </si>
  <si>
    <t>I hereby certify that all work hours recorded above are correct, and I approve payment for these hours in this period.</t>
  </si>
  <si>
    <t>Parliamentarian/Authorised Officer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</si>
</sst>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dddd\ d/mm/yyyy"/>
    <numFmt numFmtId="166" formatCode="0\:0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F76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5" fontId="0" fillId="0" borderId="1" xfId="0" applyNumberFormat="1" applyBorder="1" applyAlignment="1">
      <alignment vertical="center" wrapText="1"/>
    </xf>
    <xf numFmtId="2" fontId="0" fillId="0" borderId="0" xfId="0" applyNumberFormat="1"/>
    <xf numFmtId="14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vertical="center" wrapText="1"/>
    </xf>
    <xf numFmtId="164" fontId="0" fillId="0" borderId="0" xfId="0" applyNumberFormat="1"/>
    <xf numFmtId="2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5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4" borderId="1" xfId="0" applyNumberFormat="1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2" fontId="0" fillId="3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14" fontId="0" fillId="6" borderId="0" xfId="0" applyNumberFormat="1" applyFill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7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14" fontId="0" fillId="7" borderId="0" xfId="0" applyNumberFormat="1" applyFill="1"/>
    <xf numFmtId="14" fontId="0" fillId="5" borderId="0" xfId="0" applyNumberFormat="1" applyFill="1"/>
    <xf numFmtId="14" fontId="4" fillId="8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6" fontId="0" fillId="3" borderId="1" xfId="0" applyNumberFormat="1" applyFill="1" applyBorder="1" applyAlignment="1">
      <alignment horizontal="center" vertical="center" wrapText="1"/>
    </xf>
    <xf numFmtId="0" fontId="7" fillId="0" borderId="0" xfId="0" applyFont="1"/>
    <xf numFmtId="0" fontId="0" fillId="4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21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B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general" vertical="bottom" textRotation="0" wrapText="1" indent="0" justifyLastLine="0" shrinkToFit="0" readingOrder="0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m/yyyy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</font>
      <numFmt numFmtId="19" formatCode="d/mm/yyyy"/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m/yy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9C0006"/>
      <color rgb="FFFFC7CE"/>
      <color rgb="FFFFEB9C"/>
      <color rgb="FFFFFFBD"/>
      <color rgb="FFFFFFFF"/>
      <color rgb="FFF7F7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694759</xdr:colOff>
      <xdr:row>0</xdr:row>
      <xdr:rowOff>19051</xdr:rowOff>
    </xdr:from>
    <xdr:to>
      <xdr:col>14</xdr:col>
      <xdr:colOff>176874</xdr:colOff>
      <xdr:row>4</xdr:row>
      <xdr:rowOff>57151</xdr:rowOff>
    </xdr:to>
    <xdr:pic>
      <xdr:nvPicPr>
        <xdr:cNvPr id="3" name="Picture 2" descr="Corporate Plan 2019-20 | Department of Finance">
          <a:extLst>
            <a:ext uri="{FF2B5EF4-FFF2-40B4-BE49-F238E27FC236}">
              <a16:creationId xmlns:a16="http://schemas.microsoft.com/office/drawing/2014/main" id="{F4BFCC10-8914-3290-A231-5E7EA969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934" y="19051"/>
          <a:ext cx="1269884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42</xdr:col>
      <xdr:colOff>0</xdr:colOff>
      <xdr:row>104</xdr:row>
      <xdr:rowOff>155187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2B68FD-B4BD-F269-0023-6157E82D1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368615" cy="199671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94B9D9-FB57-43E7-9CA2-B83ADBAF5AF0}" name="Table1" displayName="Table1" ref="A1:F13" totalsRowShown="0" headerRowDxfId="20" dataDxfId="19">
  <autoFilter ref="A1:F13" xr:uid="{7594B9D9-FB57-43E7-9CA2-B83ADBAF5AF0}"/>
  <tableColumns count="6">
    <tableColumn id="5" xr3:uid="{D997D08D-CA55-4639-BF4D-97E7DD1111AD}" name="Payment date" dataDxfId="18">
      <calculatedColumnFormula>IF($D2="","",_xlfn.XLOOKUP(E2,Reference!C:C,Reference!D:D))</calculatedColumnFormula>
    </tableColumn>
    <tableColumn id="1" xr3:uid="{28801E43-44DF-41F9-BD0B-43ECDD84C4B8}" name="Pay" dataDxfId="17">
      <calculatedColumnFormula>IF($D2="","",_xlfn.XLOOKUP(D2,Reference!B:B,Reference!A:A))</calculatedColumnFormula>
    </tableColumn>
    <tableColumn id="2" xr3:uid="{CFD6177A-0723-446A-A0F2-E892D807255B}" name="Pay Year" dataDxfId="16">
      <calculatedColumnFormula>IF($D2="","",_xlfn.XLOOKUP(D2,Reference!B:B,Reference!F:F))</calculatedColumnFormula>
    </tableColumn>
    <tableColumn id="3" xr3:uid="{B02A76B9-C1BD-490E-BD2C-98B115089E2E}" name="Pay Period Start" dataDxfId="15">
      <calculatedColumnFormula>IFERROR(IF(TSCalStartDate[[#This Row],[Timesheet calendar Pay start date]]="","",TSCalStartDate[[#This Row],[Timesheet calendar Pay start date]]),"")</calculatedColumnFormula>
    </tableColumn>
    <tableColumn id="4" xr3:uid="{2FF0EF1B-CA47-47DD-B993-FBAA3E093E7D}" name="Pay Period End" dataDxfId="14">
      <calculatedColumnFormula>IF(D2="","",_xlfn.XLOOKUP(D2,Reference!B:B,Reference!C:C))</calculatedColumnFormula>
    </tableColumn>
    <tableColumn id="6" xr3:uid="{E24C3AA3-6178-467B-9616-36F5E5272EAB}" name="Pay Cut off Date" dataDxfId="13">
      <calculatedColumnFormula>IF($D2="","",_xlfn.XLOOKUP(A2,Reference!D:D,Reference!E:E))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F98BB9-7FA0-4944-A44C-47C28C9A3D77}" name="TSCalStartDate" displayName="TSCalStartDate" ref="L1:L13" totalsRowShown="0">
  <autoFilter ref="L1:L13" xr:uid="{1EF98BB9-7FA0-4944-A44C-47C28C9A3D77}"/>
  <tableColumns count="1">
    <tableColumn id="1" xr3:uid="{E1C21821-2177-4E75-91C0-5FEB559DAC05}" name="Timesheet calendar Pay start date" dataDxfId="12">
      <calculatedColumnFormula>L1+14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22067C-D24D-4CFF-A2FA-9FF46750E9E7}" name="Table3" displayName="Table3" ref="N1:N229" totalsRowShown="0" headerRowDxfId="11">
  <autoFilter ref="N1:N229" xr:uid="{5322067C-D24D-4CFF-A2FA-9FF46750E9E7}"/>
  <sortState xmlns:xlrd2="http://schemas.microsoft.com/office/spreadsheetml/2017/richdata2" ref="N2:N229">
    <sortCondition ref="N1:N229"/>
  </sortState>
  <tableColumns count="1">
    <tableColumn id="1" xr3:uid="{6FBBAEC1-AF43-4A61-97FD-D06CA5D1F8A8}" name="Name of Parliamentarian Offic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AY43"/>
  <sheetViews>
    <sheetView showGridLines="0" showRowColHeaders="0" tabSelected="1" zoomScaleNormal="100" workbookViewId="0">
      <selection activeCell="B3" sqref="B3:E3"/>
    </sheetView>
  </sheetViews>
  <sheetFormatPr defaultColWidth="0" defaultRowHeight="15" zeroHeight="1" x14ac:dyDescent="0.25"/>
  <cols>
    <col min="1" max="1" width="24" customWidth="1"/>
    <col min="2" max="9" width="6.85546875" customWidth="1"/>
    <col min="10" max="11" width="12" customWidth="1"/>
    <col min="12" max="12" width="14.5703125" bestFit="1" customWidth="1"/>
    <col min="13" max="13" width="12.85546875" customWidth="1"/>
    <col min="14" max="14" width="14" bestFit="1" customWidth="1"/>
    <col min="15" max="15" width="5" customWidth="1"/>
    <col min="16" max="19" width="4.42578125" hidden="1" customWidth="1"/>
    <col min="20" max="21" width="10.7109375" hidden="1" customWidth="1"/>
    <col min="22" max="22" width="8.42578125" hidden="1" customWidth="1"/>
    <col min="23" max="23" width="8.140625" hidden="1" customWidth="1"/>
    <col min="24" max="24" width="9.140625" hidden="1" customWidth="1"/>
    <col min="25" max="25" width="6.42578125" hidden="1" customWidth="1"/>
    <col min="26" max="26" width="8.42578125" style="4" hidden="1" customWidth="1"/>
    <col min="27" max="27" width="6.42578125" style="4" hidden="1" customWidth="1"/>
    <col min="28" max="28" width="6.85546875" style="4" hidden="1" customWidth="1"/>
    <col min="29" max="29" width="6.42578125" style="4" hidden="1" customWidth="1"/>
    <col min="30" max="30" width="6.85546875" hidden="1" customWidth="1"/>
    <col min="31" max="31" width="7.7109375" hidden="1" customWidth="1"/>
    <col min="32" max="32" width="9.5703125" hidden="1" customWidth="1"/>
    <col min="33" max="33" width="12.28515625" style="4" hidden="1" customWidth="1"/>
    <col min="34" max="35" width="5" hidden="1" customWidth="1"/>
    <col min="36" max="16384" width="9.140625" hidden="1"/>
  </cols>
  <sheetData>
    <row r="1" spans="1:51" ht="21" x14ac:dyDescent="0.25">
      <c r="A1" s="41" t="s">
        <v>240</v>
      </c>
      <c r="B1" s="1"/>
    </row>
    <row r="2" spans="1:51" x14ac:dyDescent="0.25">
      <c r="A2" s="2"/>
    </row>
    <row r="3" spans="1:51" x14ac:dyDescent="0.25">
      <c r="A3" s="2" t="s">
        <v>20</v>
      </c>
      <c r="B3" s="51"/>
      <c r="C3" s="51"/>
      <c r="D3" s="51"/>
      <c r="E3" s="51"/>
      <c r="J3" s="15" t="s">
        <v>25</v>
      </c>
      <c r="K3" s="17">
        <v>45659</v>
      </c>
      <c r="L3" s="1" t="str">
        <f>" to "&amp;TEXT(K3+13,"d/mm/yyyy")</f>
        <v xml:space="preserve"> to 15/01/2025</v>
      </c>
    </row>
    <row r="4" spans="1:51" x14ac:dyDescent="0.25">
      <c r="A4" s="2" t="s">
        <v>21</v>
      </c>
      <c r="B4" s="51"/>
      <c r="C4" s="51"/>
      <c r="D4" s="51"/>
      <c r="E4" s="51"/>
      <c r="J4" s="16" t="s">
        <v>24</v>
      </c>
      <c r="K4" s="11" t="str">
        <f>_xlfn.XLOOKUP(K3,Reference!B:B,Reference!A:A)&amp;"/"&amp;_xlfn.XLOOKUP(K3,Reference!B:B,Reference!F:F)</f>
        <v>15/2025</v>
      </c>
      <c r="L4" s="12"/>
    </row>
    <row r="5" spans="1:51" x14ac:dyDescent="0.25">
      <c r="A5" s="2" t="s">
        <v>22</v>
      </c>
      <c r="B5" s="51"/>
      <c r="C5" s="51"/>
      <c r="D5" s="51"/>
      <c r="E5" s="51"/>
      <c r="J5" s="16" t="s">
        <v>23</v>
      </c>
      <c r="K5" s="5">
        <f>K3+28</f>
        <v>45687</v>
      </c>
    </row>
    <row r="6" spans="1:51" x14ac:dyDescent="0.25">
      <c r="A6" s="2"/>
      <c r="B6" s="56"/>
      <c r="C6" s="56"/>
      <c r="D6" s="56"/>
      <c r="E6" s="56"/>
      <c r="J6" s="44"/>
      <c r="K6" s="44"/>
    </row>
    <row r="7" spans="1:51" x14ac:dyDescent="0.25">
      <c r="A7" s="48" t="str">
        <f>CONCATENATE("Record of Hours to be submitted no later than ",TEXT(_xlfn.XLOOKUP(K3,Reference!B:B,Reference!E:E),"dddd d/mm/yyyy"),".")</f>
        <v>Record of Hours to be submitted no later than Thursday 16/01/2025.</v>
      </c>
      <c r="B7" s="1"/>
      <c r="C7" s="1"/>
      <c r="D7" s="1"/>
      <c r="E7" s="1"/>
      <c r="J7" s="44"/>
      <c r="K7" s="44"/>
    </row>
    <row r="8" spans="1:51" ht="8.25" customHeight="1" x14ac:dyDescent="0.25">
      <c r="B8" s="1"/>
      <c r="C8" s="1"/>
      <c r="D8" s="1"/>
      <c r="E8" s="1"/>
      <c r="J8" s="15"/>
      <c r="K8" s="15"/>
    </row>
    <row r="9" spans="1:51" x14ac:dyDescent="0.25">
      <c r="A9" s="42" t="s">
        <v>243</v>
      </c>
      <c r="B9" s="5"/>
    </row>
    <row r="10" spans="1:51" ht="53.25" customHeight="1" x14ac:dyDescent="0.25">
      <c r="A10" s="14" t="s">
        <v>0</v>
      </c>
      <c r="B10" s="14" t="s">
        <v>1</v>
      </c>
      <c r="C10" s="14" t="s">
        <v>2</v>
      </c>
      <c r="D10" s="14" t="s">
        <v>246</v>
      </c>
      <c r="E10" s="14" t="s">
        <v>1</v>
      </c>
      <c r="F10" s="14" t="s">
        <v>2</v>
      </c>
      <c r="G10" s="14" t="s">
        <v>246</v>
      </c>
      <c r="H10" s="14" t="s">
        <v>1</v>
      </c>
      <c r="I10" s="14" t="s">
        <v>2</v>
      </c>
      <c r="J10" s="14" t="s">
        <v>270</v>
      </c>
      <c r="K10" s="14" t="s">
        <v>7</v>
      </c>
      <c r="L10" s="14" t="s">
        <v>239</v>
      </c>
      <c r="M10" s="14" t="s">
        <v>6</v>
      </c>
      <c r="N10" s="14" t="s">
        <v>251</v>
      </c>
      <c r="T10" s="14" t="s">
        <v>248</v>
      </c>
      <c r="U10" s="33" t="s">
        <v>247</v>
      </c>
      <c r="V10" s="33" t="s">
        <v>244</v>
      </c>
      <c r="W10" s="33" t="s">
        <v>245</v>
      </c>
      <c r="X10" s="34"/>
      <c r="Y10" s="35" t="s">
        <v>1</v>
      </c>
      <c r="Z10" s="35" t="s">
        <v>2</v>
      </c>
      <c r="AA10" s="35" t="s">
        <v>1</v>
      </c>
      <c r="AB10" s="35" t="s">
        <v>2</v>
      </c>
      <c r="AC10" s="35" t="s">
        <v>1</v>
      </c>
      <c r="AD10" s="35" t="s">
        <v>2</v>
      </c>
      <c r="AE10" s="36" t="s">
        <v>8</v>
      </c>
      <c r="AG10"/>
      <c r="AJ10" t="s">
        <v>269</v>
      </c>
      <c r="AL10" s="14" t="s">
        <v>1</v>
      </c>
      <c r="AM10" s="14" t="s">
        <v>2</v>
      </c>
      <c r="AN10" s="14" t="s">
        <v>246</v>
      </c>
      <c r="AO10" s="14" t="s">
        <v>1</v>
      </c>
      <c r="AP10" s="14" t="s">
        <v>2</v>
      </c>
      <c r="AQ10" s="14" t="s">
        <v>246</v>
      </c>
      <c r="AR10" s="14" t="s">
        <v>1</v>
      </c>
      <c r="AS10" s="14" t="s">
        <v>2</v>
      </c>
      <c r="AT10" s="14" t="s">
        <v>3</v>
      </c>
      <c r="AU10" s="14" t="s">
        <v>7</v>
      </c>
      <c r="AV10" s="14" t="s">
        <v>239</v>
      </c>
      <c r="AW10" s="14" t="s">
        <v>6</v>
      </c>
      <c r="AX10" s="14" t="s">
        <v>251</v>
      </c>
    </row>
    <row r="11" spans="1:51" x14ac:dyDescent="0.25">
      <c r="A11" s="13">
        <f>K3</f>
        <v>45659</v>
      </c>
      <c r="B11" s="22"/>
      <c r="C11" s="22"/>
      <c r="D11" s="49"/>
      <c r="E11" s="22"/>
      <c r="F11" s="22"/>
      <c r="G11" s="49"/>
      <c r="H11" s="22"/>
      <c r="I11" s="22"/>
      <c r="J11" s="23" t="str">
        <f>IF(AF11="","",IF(AF11&lt;0,"",AF11))</f>
        <v/>
      </c>
      <c r="K11" s="23" t="str">
        <f>AG11</f>
        <v/>
      </c>
      <c r="L11" s="24"/>
      <c r="M11" s="25"/>
      <c r="N11" s="25"/>
      <c r="O11" s="32"/>
      <c r="P11" s="4"/>
      <c r="Q11" s="4"/>
      <c r="R11" s="4"/>
      <c r="S11" s="4"/>
      <c r="T11">
        <f>AY11</f>
        <v>0</v>
      </c>
      <c r="U11">
        <f>IF(AND(W11=1,AF11&gt;0),1,0)</f>
        <v>0</v>
      </c>
      <c r="W11">
        <f>IF(M11="",0,IF(AND(M11="Yes",N11=""),1,IF(AND(M11="No",N11=""),0,1)))</f>
        <v>0</v>
      </c>
      <c r="Y11">
        <f>(TRUNC(B11/100)*60)+MOD(B11,100)</f>
        <v>0</v>
      </c>
      <c r="Z11">
        <f>(TRUNC(C11/100)*60)+MOD(C11,100)</f>
        <v>0</v>
      </c>
      <c r="AA11">
        <f>(TRUNC(E11/100)*60)+MOD(E11,100)</f>
        <v>0</v>
      </c>
      <c r="AB11">
        <f>(TRUNC(F11/100)*60)+MOD(F11,100)</f>
        <v>0</v>
      </c>
      <c r="AC11">
        <f>(TRUNC(H11/100)*60)+MOD(H11,100)</f>
        <v>0</v>
      </c>
      <c r="AD11">
        <f>(TRUNC(I11/100)*60)+MOD(I11,100)</f>
        <v>0</v>
      </c>
      <c r="AE11" s="4">
        <f>(AD11-AC11)+(AB11-AA11)+(Z11-Y11)</f>
        <v>0</v>
      </c>
      <c r="AF11" t="str">
        <f>IF(AE11=0,"",AE11/60)</f>
        <v/>
      </c>
      <c r="AG11" t="str">
        <f>IF(W11=0,"",IF(AE11=0,"",IF(AF11&lt;0,"",IF(AF11&lt;3,3,AF11))))</f>
        <v/>
      </c>
      <c r="AJ11">
        <f>IF(J11&lt;3,1,0)</f>
        <v>0</v>
      </c>
      <c r="AL11">
        <f t="shared" ref="AL11:AL22" si="0">IF(B11="",0,1)</f>
        <v>0</v>
      </c>
      <c r="AM11">
        <f t="shared" ref="AM11:AM22" si="1">IF(C11="",0,1)</f>
        <v>0</v>
      </c>
      <c r="AN11">
        <f t="shared" ref="AN11:AN22" si="2">IF(D11="",0,1)</f>
        <v>0</v>
      </c>
      <c r="AO11">
        <f t="shared" ref="AO11:AO22" si="3">IF(E11="",0,1)</f>
        <v>0</v>
      </c>
      <c r="AP11">
        <f t="shared" ref="AP11:AP22" si="4">IF(F11="",0,1)</f>
        <v>0</v>
      </c>
      <c r="AQ11">
        <f t="shared" ref="AQ11:AQ22" si="5">IF(G11="",0,1)</f>
        <v>0</v>
      </c>
      <c r="AR11">
        <f t="shared" ref="AR11:AR22" si="6">IF(H11="",0,1)</f>
        <v>0</v>
      </c>
      <c r="AS11">
        <f t="shared" ref="AS11:AS22" si="7">IF(I11="",0,1)</f>
        <v>0</v>
      </c>
      <c r="AT11">
        <f t="shared" ref="AT11:AT22" si="8">IF(J11="",0,1)</f>
        <v>0</v>
      </c>
      <c r="AU11">
        <f t="shared" ref="AU11:AU22" si="9">IF(K11="",0,1)</f>
        <v>0</v>
      </c>
      <c r="AV11">
        <f t="shared" ref="AV11:AV22" si="10">IF(L11="",0,1)</f>
        <v>0</v>
      </c>
      <c r="AW11">
        <f>IF(M11="",0,IF(AND(M11="Yes",N11&lt;&gt;""),0,1))</f>
        <v>0</v>
      </c>
      <c r="AX11">
        <f t="shared" ref="AX11:AX22" si="11">IF(N11="",0,1)</f>
        <v>0</v>
      </c>
      <c r="AY11">
        <f>SUM(AJ11:AX11)</f>
        <v>0</v>
      </c>
    </row>
    <row r="12" spans="1:51" x14ac:dyDescent="0.25">
      <c r="A12" s="3">
        <f>A11+1</f>
        <v>45660</v>
      </c>
      <c r="B12" s="26"/>
      <c r="C12" s="26"/>
      <c r="D12" s="49"/>
      <c r="E12" s="26"/>
      <c r="F12" s="26"/>
      <c r="G12" s="49"/>
      <c r="H12" s="26"/>
      <c r="I12" s="26"/>
      <c r="J12" s="27" t="str">
        <f t="shared" ref="J12:J24" si="12">IF(AF12="","",IF(AF12&lt;0,"",AF12))</f>
        <v/>
      </c>
      <c r="K12" s="27" t="str">
        <f t="shared" ref="K12:K24" si="13">AG12</f>
        <v/>
      </c>
      <c r="L12" s="28"/>
      <c r="M12" s="29"/>
      <c r="N12" s="29"/>
      <c r="O12" s="32"/>
      <c r="T12">
        <f t="shared" ref="T12:T24" si="14">AY12</f>
        <v>0</v>
      </c>
      <c r="U12">
        <f t="shared" ref="U12:U24" si="15">IF(AND(W12=1,AF12&gt;0),1,0)</f>
        <v>0</v>
      </c>
      <c r="W12">
        <f t="shared" ref="W12:W24" si="16">IF(M12="",0,IF(AND(M12="Yes",N12=""),1,IF(AND(M12="No",N12=""),0,1)))</f>
        <v>0</v>
      </c>
      <c r="Y12">
        <f t="shared" ref="Y12:Y24" si="17">(TRUNC(B12/100)*60)+MOD(B12,100)</f>
        <v>0</v>
      </c>
      <c r="Z12">
        <f t="shared" ref="Z12:AB27" si="18">(TRUNC(C12/100)*60)+MOD(C12,100)</f>
        <v>0</v>
      </c>
      <c r="AA12">
        <f t="shared" ref="AA12:AA24" si="19">(TRUNC(E12/100)*60)+MOD(E12,100)</f>
        <v>0</v>
      </c>
      <c r="AB12">
        <f t="shared" ref="AB12:AD27" si="20">(TRUNC(F12/100)*60)+MOD(F12,100)</f>
        <v>0</v>
      </c>
      <c r="AC12">
        <f t="shared" ref="AC12:AC24" si="21">(TRUNC(H12/100)*60)+MOD(H12,100)</f>
        <v>0</v>
      </c>
      <c r="AD12">
        <f t="shared" ref="AD12:AD24" si="22">(TRUNC(I12/100)*60)+MOD(I12,100)</f>
        <v>0</v>
      </c>
      <c r="AE12" s="4">
        <f t="shared" ref="AE12:AF27" si="23">(AD12-AC12)+(AB12-AA12)+(Z12-Y12)</f>
        <v>0</v>
      </c>
      <c r="AF12" t="str">
        <f t="shared" ref="AF12:AG27" si="24">IF(AE12=0,"",AE12/60)</f>
        <v/>
      </c>
      <c r="AG12" t="str">
        <f t="shared" ref="AG12:AG25" si="25">IF(W12=0,"",IF(AE12=0,"",IF(AF12&lt;0,"",IF(AF12&lt;3,3,AF12))))</f>
        <v/>
      </c>
      <c r="AJ12">
        <f t="shared" ref="AJ12:AJ25" si="26">IF(J12&lt;3,1,0)</f>
        <v>0</v>
      </c>
      <c r="AL12">
        <f t="shared" si="0"/>
        <v>0</v>
      </c>
      <c r="AM12">
        <f t="shared" si="1"/>
        <v>0</v>
      </c>
      <c r="AN12">
        <f t="shared" si="2"/>
        <v>0</v>
      </c>
      <c r="AO12">
        <f t="shared" si="3"/>
        <v>0</v>
      </c>
      <c r="AP12">
        <f t="shared" si="4"/>
        <v>0</v>
      </c>
      <c r="AQ12">
        <f t="shared" si="5"/>
        <v>0</v>
      </c>
      <c r="AR12">
        <f t="shared" si="6"/>
        <v>0</v>
      </c>
      <c r="AS12">
        <f t="shared" si="7"/>
        <v>0</v>
      </c>
      <c r="AT12">
        <f t="shared" si="8"/>
        <v>0</v>
      </c>
      <c r="AU12">
        <f t="shared" si="9"/>
        <v>0</v>
      </c>
      <c r="AV12">
        <f t="shared" si="10"/>
        <v>0</v>
      </c>
      <c r="AW12">
        <f t="shared" ref="AW12:AW22" si="27">IF(M12="",0,1)</f>
        <v>0</v>
      </c>
      <c r="AX12">
        <f>IF(N12="",0,1)</f>
        <v>0</v>
      </c>
      <c r="AY12">
        <f t="shared" ref="AY12:AY24" si="28">SUM(AJ12:AX12)</f>
        <v>0</v>
      </c>
    </row>
    <row r="13" spans="1:51" x14ac:dyDescent="0.25">
      <c r="A13" s="13">
        <f t="shared" ref="A13:A24" si="29">A12+1</f>
        <v>45661</v>
      </c>
      <c r="B13" s="22"/>
      <c r="C13" s="22"/>
      <c r="D13" s="49"/>
      <c r="E13" s="22"/>
      <c r="F13" s="22"/>
      <c r="G13" s="49"/>
      <c r="H13" s="22"/>
      <c r="I13" s="22"/>
      <c r="J13" s="23" t="str">
        <f t="shared" si="12"/>
        <v/>
      </c>
      <c r="K13" s="23" t="str">
        <f t="shared" si="13"/>
        <v/>
      </c>
      <c r="L13" s="24"/>
      <c r="M13" s="25"/>
      <c r="N13" s="25"/>
      <c r="O13" s="32"/>
      <c r="T13">
        <f t="shared" si="14"/>
        <v>0</v>
      </c>
      <c r="U13">
        <f t="shared" si="15"/>
        <v>0</v>
      </c>
      <c r="W13">
        <f t="shared" si="16"/>
        <v>0</v>
      </c>
      <c r="Y13">
        <f t="shared" si="17"/>
        <v>0</v>
      </c>
      <c r="Z13">
        <f t="shared" si="18"/>
        <v>0</v>
      </c>
      <c r="AA13">
        <f t="shared" si="19"/>
        <v>0</v>
      </c>
      <c r="AB13">
        <f t="shared" si="20"/>
        <v>0</v>
      </c>
      <c r="AC13">
        <f t="shared" si="21"/>
        <v>0</v>
      </c>
      <c r="AD13">
        <f t="shared" si="22"/>
        <v>0</v>
      </c>
      <c r="AE13" s="4">
        <f t="shared" si="23"/>
        <v>0</v>
      </c>
      <c r="AF13" t="str">
        <f t="shared" si="24"/>
        <v/>
      </c>
      <c r="AG13" t="str">
        <f t="shared" si="25"/>
        <v/>
      </c>
      <c r="AJ13">
        <f t="shared" si="26"/>
        <v>0</v>
      </c>
      <c r="AL13">
        <f t="shared" si="0"/>
        <v>0</v>
      </c>
      <c r="AM13">
        <f t="shared" si="1"/>
        <v>0</v>
      </c>
      <c r="AN13">
        <f t="shared" si="2"/>
        <v>0</v>
      </c>
      <c r="AO13">
        <f t="shared" si="3"/>
        <v>0</v>
      </c>
      <c r="AP13">
        <f t="shared" si="4"/>
        <v>0</v>
      </c>
      <c r="AQ13">
        <f t="shared" si="5"/>
        <v>0</v>
      </c>
      <c r="AR13">
        <f t="shared" si="6"/>
        <v>0</v>
      </c>
      <c r="AS13">
        <f t="shared" si="7"/>
        <v>0</v>
      </c>
      <c r="AT13">
        <f t="shared" si="8"/>
        <v>0</v>
      </c>
      <c r="AU13">
        <f t="shared" si="9"/>
        <v>0</v>
      </c>
      <c r="AV13">
        <f t="shared" si="10"/>
        <v>0</v>
      </c>
      <c r="AW13">
        <f t="shared" si="27"/>
        <v>0</v>
      </c>
      <c r="AX13">
        <f t="shared" si="11"/>
        <v>0</v>
      </c>
      <c r="AY13">
        <f t="shared" si="28"/>
        <v>0</v>
      </c>
    </row>
    <row r="14" spans="1:51" x14ac:dyDescent="0.25">
      <c r="A14" s="3">
        <f t="shared" si="29"/>
        <v>45662</v>
      </c>
      <c r="B14" s="26"/>
      <c r="C14" s="26"/>
      <c r="D14" s="49"/>
      <c r="E14" s="26"/>
      <c r="F14" s="26"/>
      <c r="G14" s="49"/>
      <c r="H14" s="26"/>
      <c r="I14" s="26"/>
      <c r="J14" s="27" t="str">
        <f t="shared" si="12"/>
        <v/>
      </c>
      <c r="K14" s="27" t="str">
        <f t="shared" si="13"/>
        <v/>
      </c>
      <c r="L14" s="28"/>
      <c r="M14" s="29"/>
      <c r="N14" s="29"/>
      <c r="O14" s="32"/>
      <c r="T14">
        <f t="shared" si="14"/>
        <v>0</v>
      </c>
      <c r="U14">
        <f t="shared" si="15"/>
        <v>0</v>
      </c>
      <c r="W14">
        <f t="shared" si="16"/>
        <v>0</v>
      </c>
      <c r="Y14">
        <f t="shared" si="17"/>
        <v>0</v>
      </c>
      <c r="Z14">
        <f t="shared" si="18"/>
        <v>0</v>
      </c>
      <c r="AA14">
        <f t="shared" si="19"/>
        <v>0</v>
      </c>
      <c r="AB14">
        <f t="shared" si="20"/>
        <v>0</v>
      </c>
      <c r="AC14">
        <f t="shared" si="21"/>
        <v>0</v>
      </c>
      <c r="AD14">
        <f t="shared" si="22"/>
        <v>0</v>
      </c>
      <c r="AE14" s="4">
        <f t="shared" si="23"/>
        <v>0</v>
      </c>
      <c r="AF14" t="str">
        <f t="shared" si="24"/>
        <v/>
      </c>
      <c r="AG14" t="str">
        <f t="shared" si="25"/>
        <v/>
      </c>
      <c r="AJ14">
        <f t="shared" si="26"/>
        <v>0</v>
      </c>
      <c r="AL14">
        <f t="shared" si="0"/>
        <v>0</v>
      </c>
      <c r="AM14">
        <f t="shared" si="1"/>
        <v>0</v>
      </c>
      <c r="AN14">
        <f t="shared" si="2"/>
        <v>0</v>
      </c>
      <c r="AO14">
        <f t="shared" si="3"/>
        <v>0</v>
      </c>
      <c r="AP14">
        <f t="shared" si="4"/>
        <v>0</v>
      </c>
      <c r="AQ14">
        <f t="shared" si="5"/>
        <v>0</v>
      </c>
      <c r="AR14">
        <f t="shared" si="6"/>
        <v>0</v>
      </c>
      <c r="AS14">
        <f t="shared" si="7"/>
        <v>0</v>
      </c>
      <c r="AT14">
        <f t="shared" si="8"/>
        <v>0</v>
      </c>
      <c r="AU14">
        <f t="shared" si="9"/>
        <v>0</v>
      </c>
      <c r="AV14">
        <f t="shared" si="10"/>
        <v>0</v>
      </c>
      <c r="AW14">
        <f t="shared" si="27"/>
        <v>0</v>
      </c>
      <c r="AX14">
        <f t="shared" si="11"/>
        <v>0</v>
      </c>
      <c r="AY14">
        <f t="shared" si="28"/>
        <v>0</v>
      </c>
    </row>
    <row r="15" spans="1:51" x14ac:dyDescent="0.25">
      <c r="A15" s="13">
        <f t="shared" si="29"/>
        <v>45663</v>
      </c>
      <c r="B15" s="22"/>
      <c r="C15" s="22"/>
      <c r="D15" s="49"/>
      <c r="E15" s="22"/>
      <c r="F15" s="22"/>
      <c r="G15" s="49"/>
      <c r="H15" s="22"/>
      <c r="I15" s="22"/>
      <c r="J15" s="23" t="str">
        <f t="shared" si="12"/>
        <v/>
      </c>
      <c r="K15" s="23" t="str">
        <f t="shared" si="13"/>
        <v/>
      </c>
      <c r="L15" s="24"/>
      <c r="M15" s="25"/>
      <c r="N15" s="25"/>
      <c r="O15" s="32"/>
      <c r="T15">
        <f t="shared" si="14"/>
        <v>0</v>
      </c>
      <c r="U15">
        <f t="shared" si="15"/>
        <v>0</v>
      </c>
      <c r="W15">
        <f t="shared" si="16"/>
        <v>0</v>
      </c>
      <c r="Y15">
        <f t="shared" si="17"/>
        <v>0</v>
      </c>
      <c r="Z15">
        <f t="shared" si="18"/>
        <v>0</v>
      </c>
      <c r="AA15">
        <f t="shared" si="19"/>
        <v>0</v>
      </c>
      <c r="AB15">
        <f t="shared" si="20"/>
        <v>0</v>
      </c>
      <c r="AC15">
        <f t="shared" si="21"/>
        <v>0</v>
      </c>
      <c r="AD15">
        <f t="shared" si="22"/>
        <v>0</v>
      </c>
      <c r="AE15" s="4">
        <f t="shared" si="23"/>
        <v>0</v>
      </c>
      <c r="AF15" t="str">
        <f t="shared" si="24"/>
        <v/>
      </c>
      <c r="AG15" t="str">
        <f t="shared" si="25"/>
        <v/>
      </c>
      <c r="AJ15">
        <f t="shared" si="26"/>
        <v>0</v>
      </c>
      <c r="AL15">
        <f t="shared" si="0"/>
        <v>0</v>
      </c>
      <c r="AM15">
        <f t="shared" si="1"/>
        <v>0</v>
      </c>
      <c r="AN15">
        <f t="shared" si="2"/>
        <v>0</v>
      </c>
      <c r="AO15">
        <f t="shared" si="3"/>
        <v>0</v>
      </c>
      <c r="AP15">
        <f t="shared" si="4"/>
        <v>0</v>
      </c>
      <c r="AQ15">
        <f t="shared" si="5"/>
        <v>0</v>
      </c>
      <c r="AR15">
        <f t="shared" si="6"/>
        <v>0</v>
      </c>
      <c r="AS15">
        <f t="shared" si="7"/>
        <v>0</v>
      </c>
      <c r="AT15">
        <f t="shared" si="8"/>
        <v>0</v>
      </c>
      <c r="AU15">
        <f t="shared" si="9"/>
        <v>0</v>
      </c>
      <c r="AV15">
        <f t="shared" si="10"/>
        <v>0</v>
      </c>
      <c r="AW15">
        <f t="shared" si="27"/>
        <v>0</v>
      </c>
      <c r="AX15">
        <f t="shared" si="11"/>
        <v>0</v>
      </c>
      <c r="AY15">
        <f t="shared" si="28"/>
        <v>0</v>
      </c>
    </row>
    <row r="16" spans="1:51" x14ac:dyDescent="0.25">
      <c r="A16" s="3">
        <f t="shared" si="29"/>
        <v>45664</v>
      </c>
      <c r="B16" s="26"/>
      <c r="C16" s="26"/>
      <c r="D16" s="49"/>
      <c r="E16" s="26"/>
      <c r="F16" s="26"/>
      <c r="G16" s="49"/>
      <c r="H16" s="26"/>
      <c r="I16" s="26"/>
      <c r="J16" s="27" t="str">
        <f t="shared" si="12"/>
        <v/>
      </c>
      <c r="K16" s="27" t="str">
        <f t="shared" si="13"/>
        <v/>
      </c>
      <c r="L16" s="28"/>
      <c r="M16" s="29"/>
      <c r="N16" s="29"/>
      <c r="O16" s="32"/>
      <c r="T16">
        <f t="shared" si="14"/>
        <v>0</v>
      </c>
      <c r="U16">
        <f t="shared" si="15"/>
        <v>0</v>
      </c>
      <c r="W16">
        <f t="shared" si="16"/>
        <v>0</v>
      </c>
      <c r="Y16">
        <f t="shared" si="17"/>
        <v>0</v>
      </c>
      <c r="Z16">
        <f t="shared" si="18"/>
        <v>0</v>
      </c>
      <c r="AA16">
        <f t="shared" si="19"/>
        <v>0</v>
      </c>
      <c r="AB16">
        <f t="shared" si="20"/>
        <v>0</v>
      </c>
      <c r="AC16">
        <f t="shared" si="21"/>
        <v>0</v>
      </c>
      <c r="AD16">
        <f t="shared" si="22"/>
        <v>0</v>
      </c>
      <c r="AE16" s="4">
        <f t="shared" si="23"/>
        <v>0</v>
      </c>
      <c r="AF16" t="str">
        <f t="shared" si="24"/>
        <v/>
      </c>
      <c r="AG16" t="str">
        <f t="shared" si="25"/>
        <v/>
      </c>
      <c r="AJ16">
        <f t="shared" si="26"/>
        <v>0</v>
      </c>
      <c r="AL16">
        <f t="shared" si="0"/>
        <v>0</v>
      </c>
      <c r="AM16">
        <f t="shared" si="1"/>
        <v>0</v>
      </c>
      <c r="AN16">
        <f t="shared" si="2"/>
        <v>0</v>
      </c>
      <c r="AO16">
        <f t="shared" si="3"/>
        <v>0</v>
      </c>
      <c r="AP16">
        <f t="shared" si="4"/>
        <v>0</v>
      </c>
      <c r="AQ16">
        <f t="shared" si="5"/>
        <v>0</v>
      </c>
      <c r="AR16">
        <f t="shared" si="6"/>
        <v>0</v>
      </c>
      <c r="AS16">
        <f t="shared" si="7"/>
        <v>0</v>
      </c>
      <c r="AT16">
        <f t="shared" si="8"/>
        <v>0</v>
      </c>
      <c r="AU16">
        <f t="shared" si="9"/>
        <v>0</v>
      </c>
      <c r="AV16">
        <f t="shared" si="10"/>
        <v>0</v>
      </c>
      <c r="AW16">
        <f t="shared" si="27"/>
        <v>0</v>
      </c>
      <c r="AX16">
        <f t="shared" si="11"/>
        <v>0</v>
      </c>
      <c r="AY16">
        <f t="shared" si="28"/>
        <v>0</v>
      </c>
    </row>
    <row r="17" spans="1:51" x14ac:dyDescent="0.25">
      <c r="A17" s="13">
        <f t="shared" si="29"/>
        <v>45665</v>
      </c>
      <c r="B17" s="22"/>
      <c r="C17" s="22"/>
      <c r="D17" s="49"/>
      <c r="E17" s="22"/>
      <c r="F17" s="22"/>
      <c r="G17" s="49"/>
      <c r="H17" s="22"/>
      <c r="I17" s="22"/>
      <c r="J17" s="23" t="str">
        <f t="shared" si="12"/>
        <v/>
      </c>
      <c r="K17" s="23" t="str">
        <f t="shared" si="13"/>
        <v/>
      </c>
      <c r="L17" s="24"/>
      <c r="M17" s="25"/>
      <c r="N17" s="25"/>
      <c r="O17" s="32"/>
      <c r="T17">
        <f t="shared" si="14"/>
        <v>0</v>
      </c>
      <c r="U17">
        <f t="shared" si="15"/>
        <v>0</v>
      </c>
      <c r="W17">
        <f t="shared" si="16"/>
        <v>0</v>
      </c>
      <c r="Y17">
        <f t="shared" si="17"/>
        <v>0</v>
      </c>
      <c r="Z17">
        <f t="shared" si="18"/>
        <v>0</v>
      </c>
      <c r="AA17">
        <f t="shared" si="19"/>
        <v>0</v>
      </c>
      <c r="AB17">
        <f t="shared" si="20"/>
        <v>0</v>
      </c>
      <c r="AC17">
        <f t="shared" si="21"/>
        <v>0</v>
      </c>
      <c r="AD17">
        <f t="shared" si="22"/>
        <v>0</v>
      </c>
      <c r="AE17" s="4">
        <f t="shared" si="23"/>
        <v>0</v>
      </c>
      <c r="AF17" t="str">
        <f t="shared" si="24"/>
        <v/>
      </c>
      <c r="AG17" t="str">
        <f t="shared" si="25"/>
        <v/>
      </c>
      <c r="AJ17">
        <f t="shared" si="26"/>
        <v>0</v>
      </c>
      <c r="AL17">
        <f t="shared" si="0"/>
        <v>0</v>
      </c>
      <c r="AM17">
        <f t="shared" si="1"/>
        <v>0</v>
      </c>
      <c r="AN17">
        <f t="shared" si="2"/>
        <v>0</v>
      </c>
      <c r="AO17">
        <f t="shared" si="3"/>
        <v>0</v>
      </c>
      <c r="AP17">
        <f t="shared" si="4"/>
        <v>0</v>
      </c>
      <c r="AQ17">
        <f t="shared" si="5"/>
        <v>0</v>
      </c>
      <c r="AR17">
        <f t="shared" si="6"/>
        <v>0</v>
      </c>
      <c r="AS17">
        <f t="shared" si="7"/>
        <v>0</v>
      </c>
      <c r="AT17">
        <f t="shared" si="8"/>
        <v>0</v>
      </c>
      <c r="AU17">
        <f t="shared" si="9"/>
        <v>0</v>
      </c>
      <c r="AV17">
        <f t="shared" si="10"/>
        <v>0</v>
      </c>
      <c r="AW17">
        <f t="shared" si="27"/>
        <v>0</v>
      </c>
      <c r="AX17">
        <f t="shared" si="11"/>
        <v>0</v>
      </c>
      <c r="AY17">
        <f t="shared" si="28"/>
        <v>0</v>
      </c>
    </row>
    <row r="18" spans="1:51" x14ac:dyDescent="0.25">
      <c r="A18" s="3">
        <f t="shared" si="29"/>
        <v>45666</v>
      </c>
      <c r="B18" s="26"/>
      <c r="C18" s="26"/>
      <c r="D18" s="49"/>
      <c r="E18" s="26"/>
      <c r="F18" s="26"/>
      <c r="G18" s="49"/>
      <c r="H18" s="26"/>
      <c r="I18" s="26"/>
      <c r="J18" s="27" t="str">
        <f t="shared" si="12"/>
        <v/>
      </c>
      <c r="K18" s="27" t="str">
        <f t="shared" si="13"/>
        <v/>
      </c>
      <c r="L18" s="28"/>
      <c r="M18" s="30"/>
      <c r="N18" s="29"/>
      <c r="O18" s="32"/>
      <c r="T18">
        <f t="shared" si="14"/>
        <v>0</v>
      </c>
      <c r="U18">
        <f t="shared" si="15"/>
        <v>0</v>
      </c>
      <c r="W18">
        <f t="shared" si="16"/>
        <v>0</v>
      </c>
      <c r="Y18">
        <f t="shared" si="17"/>
        <v>0</v>
      </c>
      <c r="Z18">
        <f t="shared" si="18"/>
        <v>0</v>
      </c>
      <c r="AA18">
        <f t="shared" si="19"/>
        <v>0</v>
      </c>
      <c r="AB18">
        <f t="shared" si="20"/>
        <v>0</v>
      </c>
      <c r="AC18">
        <f t="shared" si="21"/>
        <v>0</v>
      </c>
      <c r="AD18">
        <f t="shared" si="22"/>
        <v>0</v>
      </c>
      <c r="AE18" s="4">
        <f t="shared" si="23"/>
        <v>0</v>
      </c>
      <c r="AF18" t="str">
        <f t="shared" si="24"/>
        <v/>
      </c>
      <c r="AG18" t="str">
        <f t="shared" si="25"/>
        <v/>
      </c>
      <c r="AJ18">
        <f t="shared" si="26"/>
        <v>0</v>
      </c>
      <c r="AL18">
        <f t="shared" si="0"/>
        <v>0</v>
      </c>
      <c r="AM18">
        <f t="shared" si="1"/>
        <v>0</v>
      </c>
      <c r="AN18">
        <f t="shared" si="2"/>
        <v>0</v>
      </c>
      <c r="AO18">
        <f t="shared" si="3"/>
        <v>0</v>
      </c>
      <c r="AP18">
        <f t="shared" si="4"/>
        <v>0</v>
      </c>
      <c r="AQ18">
        <f t="shared" si="5"/>
        <v>0</v>
      </c>
      <c r="AR18">
        <f t="shared" si="6"/>
        <v>0</v>
      </c>
      <c r="AS18">
        <f t="shared" si="7"/>
        <v>0</v>
      </c>
      <c r="AT18">
        <f t="shared" si="8"/>
        <v>0</v>
      </c>
      <c r="AU18">
        <f t="shared" si="9"/>
        <v>0</v>
      </c>
      <c r="AV18">
        <f t="shared" si="10"/>
        <v>0</v>
      </c>
      <c r="AW18">
        <f t="shared" si="27"/>
        <v>0</v>
      </c>
      <c r="AX18">
        <f t="shared" si="11"/>
        <v>0</v>
      </c>
      <c r="AY18">
        <f t="shared" si="28"/>
        <v>0</v>
      </c>
    </row>
    <row r="19" spans="1:51" x14ac:dyDescent="0.25">
      <c r="A19" s="13">
        <f t="shared" si="29"/>
        <v>45667</v>
      </c>
      <c r="B19" s="22"/>
      <c r="C19" s="22"/>
      <c r="D19" s="49"/>
      <c r="E19" s="22"/>
      <c r="F19" s="22"/>
      <c r="G19" s="49"/>
      <c r="H19" s="22"/>
      <c r="I19" s="22"/>
      <c r="J19" s="23" t="str">
        <f t="shared" si="12"/>
        <v/>
      </c>
      <c r="K19" s="23" t="str">
        <f t="shared" si="13"/>
        <v/>
      </c>
      <c r="L19" s="24"/>
      <c r="M19" s="25"/>
      <c r="N19" s="25"/>
      <c r="O19" s="32"/>
      <c r="T19">
        <f t="shared" si="14"/>
        <v>0</v>
      </c>
      <c r="U19">
        <f t="shared" si="15"/>
        <v>0</v>
      </c>
      <c r="W19">
        <f t="shared" si="16"/>
        <v>0</v>
      </c>
      <c r="Y19">
        <f t="shared" si="17"/>
        <v>0</v>
      </c>
      <c r="Z19">
        <f t="shared" si="18"/>
        <v>0</v>
      </c>
      <c r="AA19">
        <f t="shared" si="19"/>
        <v>0</v>
      </c>
      <c r="AB19">
        <f t="shared" si="20"/>
        <v>0</v>
      </c>
      <c r="AC19">
        <f t="shared" si="21"/>
        <v>0</v>
      </c>
      <c r="AD19">
        <f t="shared" si="22"/>
        <v>0</v>
      </c>
      <c r="AE19" s="4">
        <f t="shared" si="23"/>
        <v>0</v>
      </c>
      <c r="AF19" t="str">
        <f t="shared" si="24"/>
        <v/>
      </c>
      <c r="AG19" t="str">
        <f t="shared" si="25"/>
        <v/>
      </c>
      <c r="AJ19">
        <f t="shared" si="26"/>
        <v>0</v>
      </c>
      <c r="AL19">
        <f t="shared" si="0"/>
        <v>0</v>
      </c>
      <c r="AM19">
        <f t="shared" si="1"/>
        <v>0</v>
      </c>
      <c r="AN19">
        <f t="shared" si="2"/>
        <v>0</v>
      </c>
      <c r="AO19">
        <f t="shared" si="3"/>
        <v>0</v>
      </c>
      <c r="AP19">
        <f t="shared" si="4"/>
        <v>0</v>
      </c>
      <c r="AQ19">
        <f t="shared" si="5"/>
        <v>0</v>
      </c>
      <c r="AR19">
        <f t="shared" si="6"/>
        <v>0</v>
      </c>
      <c r="AS19">
        <f t="shared" si="7"/>
        <v>0</v>
      </c>
      <c r="AT19">
        <f t="shared" si="8"/>
        <v>0</v>
      </c>
      <c r="AU19">
        <f t="shared" si="9"/>
        <v>0</v>
      </c>
      <c r="AV19">
        <f t="shared" si="10"/>
        <v>0</v>
      </c>
      <c r="AW19">
        <f t="shared" si="27"/>
        <v>0</v>
      </c>
      <c r="AX19">
        <f t="shared" si="11"/>
        <v>0</v>
      </c>
      <c r="AY19">
        <f t="shared" si="28"/>
        <v>0</v>
      </c>
    </row>
    <row r="20" spans="1:51" x14ac:dyDescent="0.25">
      <c r="A20" s="3">
        <f t="shared" si="29"/>
        <v>45668</v>
      </c>
      <c r="B20" s="26"/>
      <c r="C20" s="26"/>
      <c r="D20" s="49"/>
      <c r="E20" s="26"/>
      <c r="F20" s="26"/>
      <c r="G20" s="49"/>
      <c r="H20" s="26"/>
      <c r="I20" s="26"/>
      <c r="J20" s="27" t="str">
        <f t="shared" si="12"/>
        <v/>
      </c>
      <c r="K20" s="27" t="str">
        <f t="shared" si="13"/>
        <v/>
      </c>
      <c r="L20" s="28"/>
      <c r="M20" s="29"/>
      <c r="N20" s="29"/>
      <c r="O20" s="32"/>
      <c r="T20">
        <f t="shared" si="14"/>
        <v>0</v>
      </c>
      <c r="U20">
        <f t="shared" si="15"/>
        <v>0</v>
      </c>
      <c r="W20">
        <f t="shared" si="16"/>
        <v>0</v>
      </c>
      <c r="Y20">
        <f t="shared" si="17"/>
        <v>0</v>
      </c>
      <c r="Z20">
        <f t="shared" si="18"/>
        <v>0</v>
      </c>
      <c r="AA20">
        <f t="shared" si="19"/>
        <v>0</v>
      </c>
      <c r="AB20">
        <f t="shared" si="20"/>
        <v>0</v>
      </c>
      <c r="AC20">
        <f t="shared" si="21"/>
        <v>0</v>
      </c>
      <c r="AD20">
        <f t="shared" si="22"/>
        <v>0</v>
      </c>
      <c r="AE20" s="4">
        <f t="shared" si="23"/>
        <v>0</v>
      </c>
      <c r="AF20" t="str">
        <f t="shared" si="24"/>
        <v/>
      </c>
      <c r="AG20" t="str">
        <f t="shared" si="25"/>
        <v/>
      </c>
      <c r="AJ20">
        <f t="shared" si="26"/>
        <v>0</v>
      </c>
      <c r="AL20">
        <f t="shared" si="0"/>
        <v>0</v>
      </c>
      <c r="AM20">
        <f t="shared" si="1"/>
        <v>0</v>
      </c>
      <c r="AN20">
        <f t="shared" si="2"/>
        <v>0</v>
      </c>
      <c r="AO20">
        <f t="shared" si="3"/>
        <v>0</v>
      </c>
      <c r="AP20">
        <f t="shared" si="4"/>
        <v>0</v>
      </c>
      <c r="AQ20">
        <f t="shared" si="5"/>
        <v>0</v>
      </c>
      <c r="AR20">
        <f t="shared" si="6"/>
        <v>0</v>
      </c>
      <c r="AS20">
        <f t="shared" si="7"/>
        <v>0</v>
      </c>
      <c r="AT20">
        <f t="shared" si="8"/>
        <v>0</v>
      </c>
      <c r="AU20">
        <f t="shared" si="9"/>
        <v>0</v>
      </c>
      <c r="AV20">
        <f t="shared" si="10"/>
        <v>0</v>
      </c>
      <c r="AW20">
        <f t="shared" si="27"/>
        <v>0</v>
      </c>
      <c r="AX20">
        <f t="shared" si="11"/>
        <v>0</v>
      </c>
      <c r="AY20">
        <f t="shared" si="28"/>
        <v>0</v>
      </c>
    </row>
    <row r="21" spans="1:51" x14ac:dyDescent="0.25">
      <c r="A21" s="13">
        <f t="shared" si="29"/>
        <v>45669</v>
      </c>
      <c r="B21" s="22"/>
      <c r="C21" s="22"/>
      <c r="D21" s="49"/>
      <c r="E21" s="22"/>
      <c r="F21" s="22"/>
      <c r="G21" s="49"/>
      <c r="H21" s="22"/>
      <c r="I21" s="22"/>
      <c r="J21" s="23" t="str">
        <f t="shared" si="12"/>
        <v/>
      </c>
      <c r="K21" s="23" t="str">
        <f t="shared" si="13"/>
        <v/>
      </c>
      <c r="L21" s="24"/>
      <c r="M21" s="25"/>
      <c r="N21" s="25"/>
      <c r="O21" s="32"/>
      <c r="T21">
        <f t="shared" si="14"/>
        <v>0</v>
      </c>
      <c r="U21">
        <f t="shared" si="15"/>
        <v>0</v>
      </c>
      <c r="W21">
        <f t="shared" si="16"/>
        <v>0</v>
      </c>
      <c r="Y21">
        <f t="shared" si="17"/>
        <v>0</v>
      </c>
      <c r="Z21">
        <f t="shared" si="18"/>
        <v>0</v>
      </c>
      <c r="AA21">
        <f t="shared" si="19"/>
        <v>0</v>
      </c>
      <c r="AB21">
        <f t="shared" si="20"/>
        <v>0</v>
      </c>
      <c r="AC21">
        <f t="shared" si="21"/>
        <v>0</v>
      </c>
      <c r="AD21">
        <f t="shared" si="22"/>
        <v>0</v>
      </c>
      <c r="AE21" s="4">
        <f t="shared" si="23"/>
        <v>0</v>
      </c>
      <c r="AF21" t="str">
        <f t="shared" si="24"/>
        <v/>
      </c>
      <c r="AG21" t="str">
        <f t="shared" si="25"/>
        <v/>
      </c>
      <c r="AJ21">
        <f t="shared" si="26"/>
        <v>0</v>
      </c>
      <c r="AL21">
        <f t="shared" si="0"/>
        <v>0</v>
      </c>
      <c r="AM21">
        <f t="shared" si="1"/>
        <v>0</v>
      </c>
      <c r="AN21">
        <f t="shared" si="2"/>
        <v>0</v>
      </c>
      <c r="AO21">
        <f t="shared" si="3"/>
        <v>0</v>
      </c>
      <c r="AP21">
        <f t="shared" si="4"/>
        <v>0</v>
      </c>
      <c r="AQ21">
        <f t="shared" si="5"/>
        <v>0</v>
      </c>
      <c r="AR21">
        <f t="shared" si="6"/>
        <v>0</v>
      </c>
      <c r="AS21">
        <f t="shared" si="7"/>
        <v>0</v>
      </c>
      <c r="AT21">
        <f t="shared" si="8"/>
        <v>0</v>
      </c>
      <c r="AU21">
        <f t="shared" si="9"/>
        <v>0</v>
      </c>
      <c r="AV21">
        <f t="shared" si="10"/>
        <v>0</v>
      </c>
      <c r="AW21">
        <f t="shared" si="27"/>
        <v>0</v>
      </c>
      <c r="AX21">
        <f t="shared" si="11"/>
        <v>0</v>
      </c>
      <c r="AY21">
        <f t="shared" si="28"/>
        <v>0</v>
      </c>
    </row>
    <row r="22" spans="1:51" x14ac:dyDescent="0.25">
      <c r="A22" s="3">
        <f t="shared" si="29"/>
        <v>45670</v>
      </c>
      <c r="B22" s="26"/>
      <c r="C22" s="26"/>
      <c r="D22" s="49"/>
      <c r="E22" s="26"/>
      <c r="F22" s="26"/>
      <c r="G22" s="49"/>
      <c r="H22" s="26"/>
      <c r="I22" s="26"/>
      <c r="J22" s="27" t="str">
        <f t="shared" si="12"/>
        <v/>
      </c>
      <c r="K22" s="27" t="str">
        <f t="shared" si="13"/>
        <v/>
      </c>
      <c r="L22" s="28"/>
      <c r="M22" s="29"/>
      <c r="N22" s="29"/>
      <c r="O22" s="32"/>
      <c r="T22">
        <f t="shared" si="14"/>
        <v>0</v>
      </c>
      <c r="U22">
        <f t="shared" si="15"/>
        <v>0</v>
      </c>
      <c r="W22">
        <f t="shared" si="16"/>
        <v>0</v>
      </c>
      <c r="Y22">
        <f t="shared" si="17"/>
        <v>0</v>
      </c>
      <c r="Z22">
        <f t="shared" si="18"/>
        <v>0</v>
      </c>
      <c r="AA22">
        <f t="shared" si="19"/>
        <v>0</v>
      </c>
      <c r="AB22">
        <f t="shared" si="20"/>
        <v>0</v>
      </c>
      <c r="AC22">
        <f t="shared" si="21"/>
        <v>0</v>
      </c>
      <c r="AD22">
        <f t="shared" si="22"/>
        <v>0</v>
      </c>
      <c r="AE22" s="4">
        <f t="shared" si="23"/>
        <v>0</v>
      </c>
      <c r="AF22" t="str">
        <f t="shared" si="24"/>
        <v/>
      </c>
      <c r="AG22" t="str">
        <f t="shared" si="25"/>
        <v/>
      </c>
      <c r="AJ22">
        <f t="shared" si="26"/>
        <v>0</v>
      </c>
      <c r="AL22">
        <f t="shared" si="0"/>
        <v>0</v>
      </c>
      <c r="AM22">
        <f t="shared" si="1"/>
        <v>0</v>
      </c>
      <c r="AN22">
        <f t="shared" si="2"/>
        <v>0</v>
      </c>
      <c r="AO22">
        <f t="shared" si="3"/>
        <v>0</v>
      </c>
      <c r="AP22">
        <f t="shared" si="4"/>
        <v>0</v>
      </c>
      <c r="AQ22">
        <f t="shared" si="5"/>
        <v>0</v>
      </c>
      <c r="AR22">
        <f t="shared" si="6"/>
        <v>0</v>
      </c>
      <c r="AS22">
        <f t="shared" si="7"/>
        <v>0</v>
      </c>
      <c r="AT22">
        <f t="shared" si="8"/>
        <v>0</v>
      </c>
      <c r="AU22">
        <f t="shared" si="9"/>
        <v>0</v>
      </c>
      <c r="AV22">
        <f t="shared" si="10"/>
        <v>0</v>
      </c>
      <c r="AW22">
        <f t="shared" si="27"/>
        <v>0</v>
      </c>
      <c r="AX22">
        <f t="shared" si="11"/>
        <v>0</v>
      </c>
      <c r="AY22">
        <f t="shared" si="28"/>
        <v>0</v>
      </c>
    </row>
    <row r="23" spans="1:51" x14ac:dyDescent="0.25">
      <c r="A23" s="13">
        <f t="shared" si="29"/>
        <v>45671</v>
      </c>
      <c r="B23" s="22"/>
      <c r="C23" s="22"/>
      <c r="D23" s="49"/>
      <c r="E23" s="22"/>
      <c r="F23" s="22"/>
      <c r="G23" s="49"/>
      <c r="H23" s="22"/>
      <c r="I23" s="22"/>
      <c r="J23" s="23" t="str">
        <f t="shared" si="12"/>
        <v/>
      </c>
      <c r="K23" s="23" t="str">
        <f t="shared" si="13"/>
        <v/>
      </c>
      <c r="L23" s="24"/>
      <c r="M23" s="25"/>
      <c r="N23" s="25"/>
      <c r="O23" s="32"/>
      <c r="T23">
        <f t="shared" si="14"/>
        <v>0</v>
      </c>
      <c r="U23">
        <f t="shared" si="15"/>
        <v>0</v>
      </c>
      <c r="W23">
        <f t="shared" si="16"/>
        <v>0</v>
      </c>
      <c r="Y23">
        <f t="shared" si="17"/>
        <v>0</v>
      </c>
      <c r="Z23">
        <f t="shared" si="18"/>
        <v>0</v>
      </c>
      <c r="AA23">
        <f t="shared" si="19"/>
        <v>0</v>
      </c>
      <c r="AB23">
        <f t="shared" si="20"/>
        <v>0</v>
      </c>
      <c r="AC23">
        <f t="shared" si="21"/>
        <v>0</v>
      </c>
      <c r="AD23">
        <f t="shared" si="22"/>
        <v>0</v>
      </c>
      <c r="AE23" s="4">
        <f t="shared" si="23"/>
        <v>0</v>
      </c>
      <c r="AF23" t="str">
        <f t="shared" si="24"/>
        <v/>
      </c>
      <c r="AG23" t="str">
        <f t="shared" si="25"/>
        <v/>
      </c>
      <c r="AJ23">
        <f t="shared" si="26"/>
        <v>0</v>
      </c>
      <c r="AL23">
        <f>IF(B23="",0,1)</f>
        <v>0</v>
      </c>
      <c r="AM23">
        <f>IF(C23="",0,1)</f>
        <v>0</v>
      </c>
      <c r="AN23">
        <f t="shared" ref="AN23:AN24" si="30">IF(D23="",0,1)</f>
        <v>0</v>
      </c>
      <c r="AO23">
        <f t="shared" ref="AO23:AO24" si="31">IF(E23="",0,1)</f>
        <v>0</v>
      </c>
      <c r="AP23">
        <f t="shared" ref="AP23:AP24" si="32">IF(F23="",0,1)</f>
        <v>0</v>
      </c>
      <c r="AQ23">
        <f t="shared" ref="AQ23:AQ24" si="33">IF(G23="",0,1)</f>
        <v>0</v>
      </c>
      <c r="AR23">
        <f t="shared" ref="AR23:AR24" si="34">IF(H23="",0,1)</f>
        <v>0</v>
      </c>
      <c r="AS23">
        <f t="shared" ref="AS23:AS24" si="35">IF(I23="",0,1)</f>
        <v>0</v>
      </c>
      <c r="AT23">
        <f t="shared" ref="AT23:AT24" si="36">IF(J23="",0,1)</f>
        <v>0</v>
      </c>
      <c r="AU23">
        <f t="shared" ref="AU23:AU24" si="37">IF(K23="",0,1)</f>
        <v>0</v>
      </c>
      <c r="AV23">
        <f t="shared" ref="AV23:AV24" si="38">IF(L23="",0,1)</f>
        <v>0</v>
      </c>
      <c r="AW23">
        <f t="shared" ref="AW23:AW24" si="39">IF(M23="",0,1)</f>
        <v>0</v>
      </c>
      <c r="AX23">
        <f t="shared" ref="AX23:AX24" si="40">IF(N23="",0,1)</f>
        <v>0</v>
      </c>
      <c r="AY23">
        <f t="shared" si="28"/>
        <v>0</v>
      </c>
    </row>
    <row r="24" spans="1:51" x14ac:dyDescent="0.25">
      <c r="A24" s="3">
        <f t="shared" si="29"/>
        <v>45672</v>
      </c>
      <c r="B24" s="26"/>
      <c r="C24" s="26"/>
      <c r="D24" s="49"/>
      <c r="E24" s="26"/>
      <c r="F24" s="26"/>
      <c r="G24" s="49"/>
      <c r="H24" s="26"/>
      <c r="I24" s="26"/>
      <c r="J24" s="27" t="str">
        <f t="shared" si="12"/>
        <v/>
      </c>
      <c r="K24" s="27" t="str">
        <f t="shared" si="13"/>
        <v/>
      </c>
      <c r="L24" s="28"/>
      <c r="M24" s="29"/>
      <c r="N24" s="29"/>
      <c r="O24" s="32"/>
      <c r="T24">
        <f t="shared" si="14"/>
        <v>0</v>
      </c>
      <c r="U24">
        <f t="shared" si="15"/>
        <v>0</v>
      </c>
      <c r="W24">
        <f t="shared" si="16"/>
        <v>0</v>
      </c>
      <c r="Y24">
        <f t="shared" si="17"/>
        <v>0</v>
      </c>
      <c r="Z24">
        <f t="shared" si="18"/>
        <v>0</v>
      </c>
      <c r="AA24">
        <f t="shared" si="19"/>
        <v>0</v>
      </c>
      <c r="AB24">
        <f t="shared" si="20"/>
        <v>0</v>
      </c>
      <c r="AC24">
        <f t="shared" si="21"/>
        <v>0</v>
      </c>
      <c r="AD24">
        <f t="shared" si="22"/>
        <v>0</v>
      </c>
      <c r="AE24" s="4">
        <f t="shared" si="23"/>
        <v>0</v>
      </c>
      <c r="AF24" t="str">
        <f t="shared" si="24"/>
        <v/>
      </c>
      <c r="AG24" t="str">
        <f t="shared" si="25"/>
        <v/>
      </c>
      <c r="AJ24">
        <f t="shared" si="26"/>
        <v>0</v>
      </c>
      <c r="AL24">
        <f t="shared" ref="AL24" si="41">IF(B24="",0,1)</f>
        <v>0</v>
      </c>
      <c r="AM24">
        <f t="shared" ref="AM24" si="42">IF(C24="",0,1)</f>
        <v>0</v>
      </c>
      <c r="AN24">
        <f t="shared" si="30"/>
        <v>0</v>
      </c>
      <c r="AO24">
        <f t="shared" si="31"/>
        <v>0</v>
      </c>
      <c r="AP24">
        <f t="shared" si="32"/>
        <v>0</v>
      </c>
      <c r="AQ24">
        <f t="shared" si="33"/>
        <v>0</v>
      </c>
      <c r="AR24">
        <f t="shared" si="34"/>
        <v>0</v>
      </c>
      <c r="AS24">
        <f t="shared" si="35"/>
        <v>0</v>
      </c>
      <c r="AT24">
        <f t="shared" si="36"/>
        <v>0</v>
      </c>
      <c r="AU24">
        <f t="shared" si="37"/>
        <v>0</v>
      </c>
      <c r="AV24">
        <f t="shared" si="38"/>
        <v>0</v>
      </c>
      <c r="AW24">
        <f t="shared" si="39"/>
        <v>0</v>
      </c>
      <c r="AX24">
        <f t="shared" si="40"/>
        <v>0</v>
      </c>
      <c r="AY24">
        <f t="shared" si="28"/>
        <v>0</v>
      </c>
    </row>
    <row r="25" spans="1:51" x14ac:dyDescent="0.25">
      <c r="A25" s="53" t="s">
        <v>242</v>
      </c>
      <c r="B25" s="54"/>
      <c r="C25" s="54"/>
      <c r="D25" s="54"/>
      <c r="E25" s="54"/>
      <c r="F25" s="54"/>
      <c r="G25" s="54"/>
      <c r="H25" s="54"/>
      <c r="I25" s="55"/>
      <c r="J25" s="31">
        <f>SUM(J11:J24)</f>
        <v>0</v>
      </c>
      <c r="K25" s="31">
        <f>SUM(K11:K24)</f>
        <v>0</v>
      </c>
      <c r="N25" s="10"/>
      <c r="Z25"/>
      <c r="AA25"/>
      <c r="AB25"/>
      <c r="AC25"/>
      <c r="AF25" s="4"/>
      <c r="AG25" t="str">
        <f t="shared" si="25"/>
        <v/>
      </c>
      <c r="AH25" t="str">
        <f t="shared" ref="AH25:AH27" si="43">IF(AF25=0,"",IF(AG25&lt;3,3,AG25))</f>
        <v/>
      </c>
      <c r="AJ25">
        <f t="shared" si="26"/>
        <v>1</v>
      </c>
    </row>
    <row r="26" spans="1:5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38"/>
      <c r="N26" s="10"/>
      <c r="Z26"/>
      <c r="AA26"/>
      <c r="AB26"/>
      <c r="AC26"/>
      <c r="AF26" s="4"/>
      <c r="AJ26">
        <f>SUM(AJ11:AJ25)</f>
        <v>1</v>
      </c>
    </row>
    <row r="27" spans="1:51" ht="33" customHeight="1" x14ac:dyDescent="0.25">
      <c r="A27" s="57" t="str">
        <f>CONCATENATE("I, ",B3,", acknowledge that it is my responsibility to ensure that all hours worked and recorded above for this period are correct.",CHAR(10),"I also certify the hours worked were for official purposes.")</f>
        <v>I, , acknowledge that it is my responsibility to ensure that all hours worked and recorded above for this period are correct.
I also certify the hours worked were for official purposes.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Z27"/>
      <c r="AA27">
        <f>(TRUNC(D27/100)*60)+MOD(D27,100)</f>
        <v>0</v>
      </c>
      <c r="AB27">
        <f t="shared" si="18"/>
        <v>0</v>
      </c>
      <c r="AC27">
        <f>(TRUNC(G27/100)*60)+MOD(G27,100)</f>
        <v>0</v>
      </c>
      <c r="AD27">
        <f t="shared" si="20"/>
        <v>0</v>
      </c>
      <c r="AE27">
        <f>(TRUNC(J27/100)*60)+MOD(J27,100)</f>
        <v>0</v>
      </c>
      <c r="AF27" s="4">
        <f t="shared" si="23"/>
        <v>0</v>
      </c>
      <c r="AG27" s="4" t="str">
        <f t="shared" si="24"/>
        <v/>
      </c>
      <c r="AH27" t="str">
        <f t="shared" si="43"/>
        <v/>
      </c>
    </row>
    <row r="28" spans="1:51" ht="12" customHeight="1" x14ac:dyDescent="0.25">
      <c r="Z28"/>
      <c r="AA28"/>
      <c r="AB28"/>
      <c r="AC28"/>
      <c r="AF28" s="4"/>
    </row>
    <row r="29" spans="1:51" x14ac:dyDescent="0.25">
      <c r="A29" s="50" t="s">
        <v>279</v>
      </c>
      <c r="Z29"/>
      <c r="AA29"/>
      <c r="AB29"/>
      <c r="AC29"/>
      <c r="AF29" s="4"/>
    </row>
    <row r="30" spans="1:51" ht="18.75" customHeight="1" x14ac:dyDescent="0.25">
      <c r="A30" s="58"/>
      <c r="B30" s="59"/>
      <c r="C30" s="59"/>
      <c r="D30" s="59"/>
      <c r="E30" s="60"/>
      <c r="Z30"/>
      <c r="AA30"/>
      <c r="AB30"/>
      <c r="AC30"/>
      <c r="AF30" s="4"/>
    </row>
    <row r="31" spans="1:51" x14ac:dyDescent="0.25">
      <c r="A31" s="1"/>
      <c r="Z31"/>
      <c r="AA31"/>
      <c r="AB31"/>
      <c r="AC31"/>
      <c r="AF31" s="4"/>
    </row>
    <row r="32" spans="1:51" x14ac:dyDescent="0.25">
      <c r="A32" s="39" t="s">
        <v>278</v>
      </c>
      <c r="Z32"/>
      <c r="AA32"/>
      <c r="AB32"/>
      <c r="AC32"/>
      <c r="AF32" s="4"/>
    </row>
    <row r="33" spans="1:32" x14ac:dyDescent="0.25">
      <c r="A33" t="s">
        <v>280</v>
      </c>
      <c r="Z33"/>
      <c r="AA33"/>
      <c r="AB33"/>
      <c r="AC33"/>
      <c r="AF33" s="4"/>
    </row>
    <row r="34" spans="1:32" ht="12" customHeight="1" x14ac:dyDescent="0.25">
      <c r="Z34"/>
      <c r="AA34"/>
      <c r="AB34"/>
      <c r="AC34"/>
      <c r="AF34" s="4"/>
    </row>
    <row r="35" spans="1:32" x14ac:dyDescent="0.25">
      <c r="A35" s="50" t="s">
        <v>281</v>
      </c>
      <c r="Z35"/>
      <c r="AA35"/>
      <c r="AB35"/>
      <c r="AC35"/>
      <c r="AF35" s="4"/>
    </row>
    <row r="36" spans="1:32" ht="18.75" customHeight="1" x14ac:dyDescent="0.25">
      <c r="A36" s="58"/>
      <c r="B36" s="59"/>
      <c r="C36" s="59"/>
      <c r="D36" s="59"/>
      <c r="E36" s="60"/>
      <c r="Z36"/>
      <c r="AA36"/>
      <c r="AB36"/>
      <c r="AC36"/>
      <c r="AF36" s="4"/>
    </row>
    <row r="37" spans="1:32" x14ac:dyDescent="0.25">
      <c r="Z37"/>
      <c r="AA37"/>
      <c r="AB37"/>
      <c r="AC37"/>
      <c r="AF37" s="4"/>
    </row>
    <row r="38" spans="1:32" x14ac:dyDescent="0.25">
      <c r="A38" s="8" t="s">
        <v>4</v>
      </c>
    </row>
    <row r="39" spans="1:32" ht="31.5" customHeight="1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32" ht="21.75" customHeight="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32" x14ac:dyDescent="0.25">
      <c r="A41" s="2"/>
      <c r="M41" s="15" t="s">
        <v>241</v>
      </c>
      <c r="N41">
        <v>20241212</v>
      </c>
    </row>
    <row r="42" spans="1:32" hidden="1" x14ac:dyDescent="0.25">
      <c r="A42" s="2"/>
    </row>
    <row r="43" spans="1:32" x14ac:dyDescent="0.25"/>
  </sheetData>
  <sheetProtection algorithmName="SHA-512" hashValue="ExPc15LHjHk/AkfSk/YEEEFJ/anaEuN18LJnUQbnMa2+qgLQwwzibKq7OPJpNFjiH5YJFkf7H3eOhprGwhB56g==" saltValue="WKTm3k5jL8D88MllcUge8Q==" spinCount="100000" sheet="1" objects="1" scenarios="1" selectLockedCells="1"/>
  <mergeCells count="9">
    <mergeCell ref="B4:E4"/>
    <mergeCell ref="B3:E3"/>
    <mergeCell ref="A39:N40"/>
    <mergeCell ref="A25:I25"/>
    <mergeCell ref="B5:E5"/>
    <mergeCell ref="B6:E6"/>
    <mergeCell ref="A27:O27"/>
    <mergeCell ref="A30:E30"/>
    <mergeCell ref="A36:E36"/>
  </mergeCells>
  <conditionalFormatting sqref="A11:A24 K11:L24">
    <cfRule type="cellIs" dxfId="10" priority="32" operator="equal">
      <formula>"Yes"</formula>
    </cfRule>
  </conditionalFormatting>
  <conditionalFormatting sqref="A11:A24">
    <cfRule type="expression" dxfId="9" priority="34">
      <formula>L11="yes"</formula>
    </cfRule>
  </conditionalFormatting>
  <conditionalFormatting sqref="B11:B24">
    <cfRule type="expression" dxfId="8" priority="38">
      <formula>O11="yes"</formula>
    </cfRule>
  </conditionalFormatting>
  <conditionalFormatting sqref="B6:E6">
    <cfRule type="expression" dxfId="7" priority="1">
      <formula>$B$5="Other:"</formula>
    </cfRule>
  </conditionalFormatting>
  <conditionalFormatting sqref="C11:D24">
    <cfRule type="expression" dxfId="6" priority="37">
      <formula>T11="yes"</formula>
    </cfRule>
  </conditionalFormatting>
  <conditionalFormatting sqref="E11:G24">
    <cfRule type="expression" dxfId="5" priority="35">
      <formula>U11="yes"</formula>
    </cfRule>
  </conditionalFormatting>
  <conditionalFormatting sqref="H11:I24">
    <cfRule type="expression" dxfId="4" priority="31">
      <formula>W11="yes"</formula>
    </cfRule>
  </conditionalFormatting>
  <conditionalFormatting sqref="J11:J24">
    <cfRule type="cellIs" dxfId="3" priority="33" operator="lessThan">
      <formula>3</formula>
    </cfRule>
  </conditionalFormatting>
  <conditionalFormatting sqref="J25:K25">
    <cfRule type="expression" dxfId="2" priority="30">
      <formula>$J$25&lt;&gt;$K$25</formula>
    </cfRule>
  </conditionalFormatting>
  <conditionalFormatting sqref="O11:O24">
    <cfRule type="expression" dxfId="1" priority="2">
      <formula>AND(T11&gt;0,U11=0)</formula>
    </cfRule>
    <cfRule type="expression" dxfId="0" priority="21">
      <formula>AND(T11&gt;0,U11=1)</formula>
    </cfRule>
  </conditionalFormatting>
  <dataValidations count="8">
    <dataValidation type="custom" allowBlank="1" showInputMessage="1" showErrorMessage="1" errorTitle="Wrong time" error="Must enter in time greater than the previous entry" sqref="C11:C24" xr:uid="{C70A21B0-91EE-41B6-B6C2-9FBD9F540489}">
      <formula1>C11&gt;B11</formula1>
    </dataValidation>
    <dataValidation type="custom" allowBlank="1" showInputMessage="1" showErrorMessage="1" errorTitle="Wrong time" error="message" sqref="E11:E24" xr:uid="{923160FB-1BAF-4928-A304-9B1BA6559FAD}">
      <formula1>AND(E11&gt;C11,E11&gt;B11)</formula1>
    </dataValidation>
    <dataValidation type="custom" allowBlank="1" showInputMessage="1" showErrorMessage="1" errorTitle="Wrong" error="Be better" sqref="G11:G24" xr:uid="{2B61AA61-F940-4746-9AF6-671613D23175}">
      <formula1>AND(G11&gt;F11,G11&gt;B11)</formula1>
    </dataValidation>
    <dataValidation type="custom" allowBlank="1" showInputMessage="1" showErrorMessage="1" errorTitle="No" error="No no no no no" sqref="H11:H24" xr:uid="{B99E9FF7-79F0-4BC7-B990-F18F1BDFBC86}">
      <formula1>AND(H11&gt;F11,H11&gt;B11)</formula1>
    </dataValidation>
    <dataValidation type="custom" allowBlank="1" showInputMessage="1" showErrorMessage="1" errorTitle="Fair dinkum" sqref="I11:I24" xr:uid="{3C6B90DE-77B7-49EC-87CF-124487CB4E7A}">
      <formula1>AND(I11&gt;H11,I11&gt;B11)</formula1>
    </dataValidation>
    <dataValidation type="textLength" operator="equal" allowBlank="1" showInputMessage="1" showErrorMessage="1" errorTitle="Incorrect AGS" error="AGS must be 8 digits long." sqref="B4" xr:uid="{D87EA87B-AEEC-4B51-811A-903474A4A0E1}">
      <formula1>8</formula1>
    </dataValidation>
    <dataValidation type="custom" allowBlank="1" showInputMessage="1" showErrorMessage="1" errorTitle="Wrong time" error="Must enter in time greater than the previous entry" sqref="D11:D24" xr:uid="{5E0E1208-100E-4C30-8BB0-B63EB03402E6}">
      <formula1>AND(D11&gt;C11,D11&gt;B11)</formula1>
    </dataValidation>
    <dataValidation type="custom" allowBlank="1" showInputMessage="1" showErrorMessage="1" errorTitle="Wrong" error="Be better" sqref="F11:F24" xr:uid="{AFB86B48-C835-4E2D-B83B-262E4CBEE9D0}">
      <formula1>AND(F11&gt;E11,F11&gt;B11)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&amp;C&amp;B&amp;"Arial"&amp;12&amp;Kff0000​‌OFFICIAL:Sensitive‌​</oddHeader>
    <oddFooter>&amp;C&amp;B&amp;"Arial"&amp;12&amp;Kff0000​‌OFFICIAL:Sensitive‌​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D57DAC3-7B2C-4136-B723-396FF35BC133}">
          <x14:formula1>
            <xm:f>Reference!$L$2:$L$13</xm:f>
          </x14:formula1>
          <xm:sqref>K3</xm:sqref>
        </x14:dataValidation>
        <x14:dataValidation type="list" allowBlank="1" showInputMessage="1" showErrorMessage="1" xr:uid="{2B126641-2348-4C13-A8FD-EA52FE89D12A}">
          <x14:formula1>
            <xm:f>Reference!$P$1:$P$2</xm:f>
          </x14:formula1>
          <xm:sqref>M11:M24</xm:sqref>
        </x14:dataValidation>
        <x14:dataValidation type="list" allowBlank="1" showInputMessage="1" showErrorMessage="1" xr:uid="{0E88430B-F85D-405C-AE63-9785C7384D79}">
          <x14:formula1>
            <xm:f>Reference!$P$1</xm:f>
          </x14:formula1>
          <xm:sqref>L11:L24</xm:sqref>
        </x14:dataValidation>
        <x14:dataValidation type="list" allowBlank="1" showInputMessage="1" showErrorMessage="1" xr:uid="{CDE5AEDF-B405-4AA3-8E56-3D13683AE60F}">
          <x14:formula1>
            <xm:f>Reference!$N$2:$N229</xm:f>
          </x14:formula1>
          <xm:sqref>B5:E5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/>
  </sheetPr>
  <dimension ref="A1:F49"/>
  <sheetViews>
    <sheetView showRowColHeaders="0" workbookViewId="0">
      <pane ySplit="1" topLeftCell="A2" activePane="bottomLeft" state="frozenSplit"/>
      <selection sqref="A1:XFD1"/>
      <selection pane="bottomLeft"/>
    </sheetView>
  </sheetViews>
  <sheetFormatPr defaultColWidth="0" defaultRowHeight="15" zeroHeight="1" x14ac:dyDescent="0.25"/>
  <cols>
    <col min="1" max="1" width="22.42578125" style="5" customWidth="1"/>
    <col min="2" max="3" width="22.42578125" customWidth="1"/>
    <col min="4" max="6" width="22.42578125" style="5" customWidth="1"/>
    <col min="7" max="16384" width="9.140625" hidden="1"/>
  </cols>
  <sheetData>
    <row r="1" spans="1:6" ht="18" customHeight="1" x14ac:dyDescent="0.25">
      <c r="A1" s="19" t="s">
        <v>249</v>
      </c>
      <c r="B1" s="18" t="s">
        <v>13</v>
      </c>
      <c r="C1" s="18" t="s">
        <v>14</v>
      </c>
      <c r="D1" s="19" t="s">
        <v>275</v>
      </c>
      <c r="E1" s="19" t="s">
        <v>276</v>
      </c>
      <c r="F1" s="19" t="s">
        <v>274</v>
      </c>
    </row>
    <row r="2" spans="1:6" ht="18" customHeight="1" x14ac:dyDescent="0.25">
      <c r="A2" s="19">
        <f>IF($D2="","",_xlfn.XLOOKUP(E2,Reference!C:C,Reference!D:D))</f>
        <v>45687</v>
      </c>
      <c r="B2" s="20">
        <f>IF($D2="","",_xlfn.XLOOKUP(D2,Reference!B:B,Reference!A:A))</f>
        <v>15</v>
      </c>
      <c r="C2" s="20">
        <f>IF($D2="","",_xlfn.XLOOKUP(D2,Reference!B:B,Reference!F:F))</f>
        <v>2025</v>
      </c>
      <c r="D2" s="21">
        <f>IFERROR(IF(TSCalStartDate[[#This Row],[Timesheet calendar Pay start date]]="","",TSCalStartDate[[#This Row],[Timesheet calendar Pay start date]]),"")</f>
        <v>45659</v>
      </c>
      <c r="E2" s="21">
        <f>IF($D2="","",_xlfn.XLOOKUP(D2,Reference!B:B,Reference!C:C))</f>
        <v>45672</v>
      </c>
      <c r="F2" s="43">
        <f>IF($D2="","",_xlfn.XLOOKUP(A2,Reference!D:D,Reference!E:E))</f>
        <v>45673</v>
      </c>
    </row>
    <row r="3" spans="1:6" ht="18" customHeight="1" x14ac:dyDescent="0.25">
      <c r="A3" s="19">
        <f>IF($D3="","",_xlfn.XLOOKUP(E3,Reference!C:C,Reference!D:D))</f>
        <v>45701</v>
      </c>
      <c r="B3" s="20">
        <f>IF($D3="","",_xlfn.XLOOKUP(D3,Reference!B:B,Reference!A:A))</f>
        <v>16</v>
      </c>
      <c r="C3" s="20">
        <f>IF($D3="","",_xlfn.XLOOKUP(D3,Reference!B:B,Reference!F:F))</f>
        <v>2025</v>
      </c>
      <c r="D3" s="21">
        <f>IFERROR(IF(TSCalStartDate[[#This Row],[Timesheet calendar Pay start date]]="","",TSCalStartDate[[#This Row],[Timesheet calendar Pay start date]]),"")</f>
        <v>45673</v>
      </c>
      <c r="E3" s="21">
        <f>IF(D3="","",_xlfn.XLOOKUP(D3,Reference!B:B,Reference!C:C))</f>
        <v>45686</v>
      </c>
      <c r="F3" s="47">
        <f>IF($D3="","",_xlfn.XLOOKUP(A3,Reference!D:D,Reference!E:E))</f>
        <v>45690</v>
      </c>
    </row>
    <row r="4" spans="1:6" ht="18" customHeight="1" x14ac:dyDescent="0.25">
      <c r="A4" s="19">
        <f>IF($D4="","",_xlfn.XLOOKUP(E4,Reference!C:C,Reference!D:D))</f>
        <v>45715</v>
      </c>
      <c r="B4" s="20">
        <f>IF($D4="","",_xlfn.XLOOKUP(D4,Reference!B:B,Reference!A:A))</f>
        <v>17</v>
      </c>
      <c r="C4" s="20">
        <f>IF($D4="","",_xlfn.XLOOKUP(D4,Reference!B:B,Reference!F:F))</f>
        <v>2025</v>
      </c>
      <c r="D4" s="21">
        <f>IFERROR(IF(TSCalStartDate[[#This Row],[Timesheet calendar Pay start date]]="","",TSCalStartDate[[#This Row],[Timesheet calendar Pay start date]]),"")</f>
        <v>45687</v>
      </c>
      <c r="E4" s="21">
        <f>IF(D4="","",_xlfn.XLOOKUP(D4,Reference!B:B,Reference!C:C))</f>
        <v>45700</v>
      </c>
      <c r="F4" s="43">
        <f>IF($D4="","",_xlfn.XLOOKUP(A4,Reference!D:D,Reference!E:E))</f>
        <v>45704</v>
      </c>
    </row>
    <row r="5" spans="1:6" ht="18" customHeight="1" x14ac:dyDescent="0.25">
      <c r="A5" s="19">
        <f>IF($D5="","",_xlfn.XLOOKUP(E5,Reference!C:C,Reference!D:D))</f>
        <v>45729</v>
      </c>
      <c r="B5" s="20">
        <f>IF($D5="","",_xlfn.XLOOKUP(D5,Reference!B:B,Reference!A:A))</f>
        <v>18</v>
      </c>
      <c r="C5" s="20">
        <f>IF($D5="","",_xlfn.XLOOKUP(D5,Reference!B:B,Reference!F:F))</f>
        <v>2025</v>
      </c>
      <c r="D5" s="21">
        <f>IFERROR(IF(TSCalStartDate[[#This Row],[Timesheet calendar Pay start date]]="","",TSCalStartDate[[#This Row],[Timesheet calendar Pay start date]]),"")</f>
        <v>45701</v>
      </c>
      <c r="E5" s="21">
        <f>IF(D5="","",_xlfn.XLOOKUP(D5,Reference!B:B,Reference!C:C))</f>
        <v>45714</v>
      </c>
      <c r="F5" s="47">
        <f>IF($D5="","",_xlfn.XLOOKUP(A5,Reference!D:D,Reference!E:E))</f>
        <v>45718</v>
      </c>
    </row>
    <row r="6" spans="1:6" ht="18" customHeight="1" x14ac:dyDescent="0.25">
      <c r="A6" s="19">
        <f>IF($D6="","",_xlfn.XLOOKUP(E6,Reference!C:C,Reference!D:D))</f>
        <v>45743</v>
      </c>
      <c r="B6" s="20">
        <f>IF($D6="","",_xlfn.XLOOKUP(D6,Reference!B:B,Reference!A:A))</f>
        <v>19</v>
      </c>
      <c r="C6" s="20">
        <f>IF($D6="","",_xlfn.XLOOKUP(D6,Reference!B:B,Reference!F:F))</f>
        <v>2025</v>
      </c>
      <c r="D6" s="21">
        <f>IFERROR(IF(TSCalStartDate[[#This Row],[Timesheet calendar Pay start date]]="","",TSCalStartDate[[#This Row],[Timesheet calendar Pay start date]]),"")</f>
        <v>45715</v>
      </c>
      <c r="E6" s="21">
        <f>IF(D6="","",_xlfn.XLOOKUP(D6,Reference!B:B,Reference!C:C))</f>
        <v>45728</v>
      </c>
      <c r="F6" s="43">
        <f>IF($D6="","",_xlfn.XLOOKUP(A6,Reference!D:D,Reference!E:E))</f>
        <v>45732</v>
      </c>
    </row>
    <row r="7" spans="1:6" ht="18" customHeight="1" x14ac:dyDescent="0.25">
      <c r="A7" s="19">
        <f>IF($D7="","",_xlfn.XLOOKUP(E7,Reference!C:C,Reference!D:D))</f>
        <v>45757</v>
      </c>
      <c r="B7" s="20">
        <f>IF($D7="","",_xlfn.XLOOKUP(D7,Reference!B:B,Reference!A:A))</f>
        <v>20</v>
      </c>
      <c r="C7" s="20">
        <f>IF($D7="","",_xlfn.XLOOKUP(D7,Reference!B:B,Reference!F:F))</f>
        <v>2025</v>
      </c>
      <c r="D7" s="21">
        <f>IFERROR(IF(TSCalStartDate[[#This Row],[Timesheet calendar Pay start date]]="","",TSCalStartDate[[#This Row],[Timesheet calendar Pay start date]]),"")</f>
        <v>45729</v>
      </c>
      <c r="E7" s="21">
        <f>IF(D7="","",_xlfn.XLOOKUP(D7,Reference!B:B,Reference!C:C))</f>
        <v>45742</v>
      </c>
      <c r="F7" s="47">
        <f>IF($D7="","",_xlfn.XLOOKUP(A7,Reference!D:D,Reference!E:E))</f>
        <v>45746</v>
      </c>
    </row>
    <row r="8" spans="1:6" ht="18" customHeight="1" x14ac:dyDescent="0.25">
      <c r="A8" s="19">
        <f>IF($D8="","",_xlfn.XLOOKUP(E8,Reference!C:C,Reference!D:D))</f>
        <v>45771</v>
      </c>
      <c r="B8" s="20">
        <f>IF($D8="","",_xlfn.XLOOKUP(D8,Reference!B:B,Reference!A:A))</f>
        <v>21</v>
      </c>
      <c r="C8" s="20">
        <f>IF($D8="","",_xlfn.XLOOKUP(D8,Reference!B:B,Reference!F:F))</f>
        <v>2025</v>
      </c>
      <c r="D8" s="21">
        <f>IFERROR(IF(TSCalStartDate[[#This Row],[Timesheet calendar Pay start date]]="","",TSCalStartDate[[#This Row],[Timesheet calendar Pay start date]]),"")</f>
        <v>45743</v>
      </c>
      <c r="E8" s="21">
        <f>IF(D8="","",_xlfn.XLOOKUP(D8,Reference!B:B,Reference!C:C))</f>
        <v>45756</v>
      </c>
      <c r="F8" s="43">
        <f>IF($D8="","",_xlfn.XLOOKUP(A8,Reference!D:D,Reference!E:E))</f>
        <v>45760</v>
      </c>
    </row>
    <row r="9" spans="1:6" ht="18" customHeight="1" x14ac:dyDescent="0.25">
      <c r="A9" s="19">
        <f>IF($D9="","",_xlfn.XLOOKUP(E9,Reference!C:C,Reference!D:D))</f>
        <v>45785</v>
      </c>
      <c r="B9" s="20">
        <f>IF($D9="","",_xlfn.XLOOKUP(D9,Reference!B:B,Reference!A:A))</f>
        <v>22</v>
      </c>
      <c r="C9" s="20">
        <f>IF($D9="","",_xlfn.XLOOKUP(D9,Reference!B:B,Reference!F:F))</f>
        <v>2025</v>
      </c>
      <c r="D9" s="21">
        <f>IFERROR(IF(TSCalStartDate[[#This Row],[Timesheet calendar Pay start date]]="","",TSCalStartDate[[#This Row],[Timesheet calendar Pay start date]]),"")</f>
        <v>45757</v>
      </c>
      <c r="E9" s="21">
        <f>IF(D9="","",_xlfn.XLOOKUP(D9,Reference!B:B,Reference!C:C))</f>
        <v>45770</v>
      </c>
      <c r="F9" s="47">
        <f>IF($D9="","",_xlfn.XLOOKUP(A9,Reference!D:D,Reference!E:E))</f>
        <v>45774</v>
      </c>
    </row>
    <row r="10" spans="1:6" ht="18" customHeight="1" x14ac:dyDescent="0.25">
      <c r="A10" s="19">
        <f>IF($D10="","",_xlfn.XLOOKUP(E10,Reference!C:C,Reference!D:D))</f>
        <v>45799</v>
      </c>
      <c r="B10" s="20">
        <f>IF($D10="","",_xlfn.XLOOKUP(D10,Reference!B:B,Reference!A:A))</f>
        <v>23</v>
      </c>
      <c r="C10" s="20">
        <f>IF($D10="","",_xlfn.XLOOKUP(D10,Reference!B:B,Reference!F:F))</f>
        <v>2025</v>
      </c>
      <c r="D10" s="21">
        <f>IFERROR(IF(TSCalStartDate[[#This Row],[Timesheet calendar Pay start date]]="","",TSCalStartDate[[#This Row],[Timesheet calendar Pay start date]]),"")</f>
        <v>45771</v>
      </c>
      <c r="E10" s="21">
        <f>IF(D10="","",_xlfn.XLOOKUP(D10,Reference!B:B,Reference!C:C))</f>
        <v>45784</v>
      </c>
      <c r="F10" s="43">
        <f>IF($D10="","",_xlfn.XLOOKUP(A10,Reference!D:D,Reference!E:E))</f>
        <v>45788</v>
      </c>
    </row>
    <row r="11" spans="1:6" ht="18" customHeight="1" x14ac:dyDescent="0.25">
      <c r="A11" s="19">
        <f>IF($D11="","",_xlfn.XLOOKUP(E11,Reference!C:C,Reference!D:D))</f>
        <v>45813</v>
      </c>
      <c r="B11" s="20">
        <f>IF($D11="","",_xlfn.XLOOKUP(D11,Reference!B:B,Reference!A:A))</f>
        <v>24</v>
      </c>
      <c r="C11" s="20">
        <f>IF($D11="","",_xlfn.XLOOKUP(D11,Reference!B:B,Reference!F:F))</f>
        <v>2025</v>
      </c>
      <c r="D11" s="21">
        <f>IFERROR(IF(TSCalStartDate[[#This Row],[Timesheet calendar Pay start date]]="","",TSCalStartDate[[#This Row],[Timesheet calendar Pay start date]]),"")</f>
        <v>45785</v>
      </c>
      <c r="E11" s="21">
        <f>IF(D11="","",_xlfn.XLOOKUP(D11,Reference!B:B,Reference!C:C))</f>
        <v>45798</v>
      </c>
      <c r="F11" s="47">
        <f>IF($D11="","",_xlfn.XLOOKUP(A11,Reference!D:D,Reference!E:E))</f>
        <v>45802</v>
      </c>
    </row>
    <row r="12" spans="1:6" ht="18" customHeight="1" x14ac:dyDescent="0.25">
      <c r="A12" s="19">
        <f>IF($D12="","",_xlfn.XLOOKUP(E12,Reference!C:C,Reference!D:D))</f>
        <v>45827</v>
      </c>
      <c r="B12" s="20">
        <f>IF($D12="","",_xlfn.XLOOKUP(D12,Reference!B:B,Reference!A:A))</f>
        <v>25</v>
      </c>
      <c r="C12" s="20">
        <f>IF($D12="","",_xlfn.XLOOKUP(D12,Reference!B:B,Reference!F:F))</f>
        <v>2025</v>
      </c>
      <c r="D12" s="21">
        <f>IFERROR(IF(TSCalStartDate[[#This Row],[Timesheet calendar Pay start date]]="","",TSCalStartDate[[#This Row],[Timesheet calendar Pay start date]]),"")</f>
        <v>45799</v>
      </c>
      <c r="E12" s="21">
        <f>IF(D12="","",_xlfn.XLOOKUP(D12,Reference!B:B,Reference!C:C))</f>
        <v>45812</v>
      </c>
      <c r="F12" s="43">
        <f>IF($D12="","",_xlfn.XLOOKUP(A12,Reference!D:D,Reference!E:E))</f>
        <v>45816</v>
      </c>
    </row>
    <row r="13" spans="1:6" ht="18" customHeight="1" x14ac:dyDescent="0.25">
      <c r="A13" s="19">
        <f>IF($D13="","",_xlfn.XLOOKUP(E13,Reference!C:C,Reference!D:D))</f>
        <v>45841</v>
      </c>
      <c r="B13" s="20">
        <f>IF($D13="","",_xlfn.XLOOKUP(D13,Reference!B:B,Reference!A:A))</f>
        <v>26</v>
      </c>
      <c r="C13" s="20">
        <f>IF($D13="","",_xlfn.XLOOKUP(D13,Reference!B:B,Reference!F:F))</f>
        <v>2025</v>
      </c>
      <c r="D13" s="21">
        <f>IFERROR(IF(TSCalStartDate[[#This Row],[Timesheet calendar Pay start date]]="","",TSCalStartDate[[#This Row],[Timesheet calendar Pay start date]]),"")</f>
        <v>45813</v>
      </c>
      <c r="E13" s="21">
        <f>IF(D13="","",_xlfn.XLOOKUP(D13,Reference!B:B,Reference!C:C))</f>
        <v>45826</v>
      </c>
      <c r="F13" s="47">
        <f>IF($D13="","",_xlfn.XLOOKUP(A13,Reference!D:D,Reference!E:E))</f>
        <v>45830</v>
      </c>
    </row>
    <row r="14" spans="1:6" hidden="1" x14ac:dyDescent="0.25">
      <c r="A14" s="5" t="str">
        <f>IF($D14="","",_xlfn.XLOOKUP(E14,Reference!C:C,Reference!D:D))</f>
        <v/>
      </c>
      <c r="B14" t="str">
        <f>IF($D14="","",_xlfn.XLOOKUP(D14,Reference!B:B,Reference!A:A))</f>
        <v/>
      </c>
      <c r="C14" t="str">
        <f>IF($D14="","",_xlfn.XLOOKUP(D14,Reference!B:B,Reference!F:F))</f>
        <v/>
      </c>
      <c r="D14" s="5" t="str">
        <f>IFERROR(IF(TSCalStartDate[[#This Row],[Timesheet calendar Pay start date]]="","",TSCalStartDate[[#This Row],[Timesheet calendar Pay start date]]),"")</f>
        <v/>
      </c>
      <c r="E14" s="5" t="str">
        <f>IF(D14="","",_xlfn.XLOOKUP(D14,Reference!B:B,Reference!C:C))</f>
        <v/>
      </c>
      <c r="F14" s="5" t="str">
        <f>IF($D14="","",_xlfn.XLOOKUP(A14,Reference!D:D,Reference!E:E))</f>
        <v/>
      </c>
    </row>
    <row r="15" spans="1:6" hidden="1" x14ac:dyDescent="0.25">
      <c r="A15" s="5" t="str">
        <f>IF($D15="","",_xlfn.XLOOKUP(E15,Reference!C:C,Reference!D:D))</f>
        <v/>
      </c>
      <c r="B15" t="str">
        <f>IF($D15="","",_xlfn.XLOOKUP(D15,Reference!B:B,Reference!A:A))</f>
        <v/>
      </c>
      <c r="C15" t="str">
        <f>IF($D15="","",_xlfn.XLOOKUP(D15,Reference!B:B,Reference!F:F))</f>
        <v/>
      </c>
      <c r="D15" s="5" t="str">
        <f>IFERROR(IF(TSCalStartDate[[#This Row],[Timesheet calendar Pay start date]]="","",TSCalStartDate[[#This Row],[Timesheet calendar Pay start date]]),"")</f>
        <v/>
      </c>
      <c r="E15" s="5" t="str">
        <f>IF(D15="","",_xlfn.XLOOKUP(D15,Reference!B:B,Reference!C:C))</f>
        <v/>
      </c>
      <c r="F15" s="5" t="str">
        <f>IF($D15="","",_xlfn.XLOOKUP(A15,Reference!D:D,Reference!E:E))</f>
        <v/>
      </c>
    </row>
    <row r="16" spans="1:6" hidden="1" x14ac:dyDescent="0.25">
      <c r="A16" s="5" t="str">
        <f>IF($D16="","",_xlfn.XLOOKUP(E16,Reference!C:C,Reference!D:D))</f>
        <v/>
      </c>
      <c r="B16" t="str">
        <f>IF($D16="","",_xlfn.XLOOKUP(D16,Reference!B:B,Reference!A:A))</f>
        <v/>
      </c>
      <c r="C16" t="str">
        <f>IF($D16="","",_xlfn.XLOOKUP(D16,Reference!B:B,Reference!F:F))</f>
        <v/>
      </c>
      <c r="D16" s="5" t="str">
        <f>IFERROR(IF(TSCalStartDate[[#This Row],[Timesheet calendar Pay start date]]="","",TSCalStartDate[[#This Row],[Timesheet calendar Pay start date]]),"")</f>
        <v/>
      </c>
      <c r="E16" s="5" t="str">
        <f>IF(D16="","",_xlfn.XLOOKUP(D16,Reference!B:B,Reference!C:C))</f>
        <v/>
      </c>
      <c r="F16" s="5" t="str">
        <f>IF($D16="","",_xlfn.XLOOKUP(A16,Reference!D:D,Reference!E:E))</f>
        <v/>
      </c>
    </row>
    <row r="17" spans="1:6" hidden="1" x14ac:dyDescent="0.25">
      <c r="A17" s="5" t="str">
        <f>IF($D17="","",_xlfn.XLOOKUP(E17,Reference!C:C,Reference!D:D))</f>
        <v/>
      </c>
      <c r="B17" t="str">
        <f>IF($D17="","",_xlfn.XLOOKUP(D17,Reference!B:B,Reference!A:A))</f>
        <v/>
      </c>
      <c r="C17" t="str">
        <f>IF($D17="","",_xlfn.XLOOKUP(D17,Reference!B:B,Reference!F:F))</f>
        <v/>
      </c>
      <c r="D17" s="5" t="str">
        <f>IFERROR(IF(TSCalStartDate[[#This Row],[Timesheet calendar Pay start date]]="","",TSCalStartDate[[#This Row],[Timesheet calendar Pay start date]]),"")</f>
        <v/>
      </c>
      <c r="E17" s="5" t="str">
        <f>IF(D17="","",_xlfn.XLOOKUP(D17,Reference!B:B,Reference!C:C))</f>
        <v/>
      </c>
      <c r="F17" s="5" t="str">
        <f>IF($D17="","",_xlfn.XLOOKUP(A17,Reference!D:D,Reference!E:E))</f>
        <v/>
      </c>
    </row>
    <row r="18" spans="1:6" hidden="1" x14ac:dyDescent="0.25">
      <c r="A18" s="5" t="str">
        <f>IF($D18="","",_xlfn.XLOOKUP(E18,Reference!C:C,Reference!D:D))</f>
        <v/>
      </c>
      <c r="B18" t="str">
        <f>IF($D18="","",_xlfn.XLOOKUP(D18,Reference!B:B,Reference!A:A))</f>
        <v/>
      </c>
      <c r="C18" t="str">
        <f>IF($D18="","",_xlfn.XLOOKUP(D18,Reference!B:B,Reference!F:F))</f>
        <v/>
      </c>
      <c r="D18" s="5" t="str">
        <f>IFERROR(IF(TSCalStartDate[[#This Row],[Timesheet calendar Pay start date]]="","",TSCalStartDate[[#This Row],[Timesheet calendar Pay start date]]),"")</f>
        <v/>
      </c>
      <c r="E18" s="5" t="str">
        <f>IF(D18="","",_xlfn.XLOOKUP(D18,Reference!B:B,Reference!C:C))</f>
        <v/>
      </c>
      <c r="F18" s="5" t="str">
        <f>IF($D18="","",_xlfn.XLOOKUP(A18,Reference!D:D,Reference!E:E))</f>
        <v/>
      </c>
    </row>
    <row r="19" spans="1:6" hidden="1" x14ac:dyDescent="0.25">
      <c r="A19" s="5" t="str">
        <f>IF($D19="","",_xlfn.XLOOKUP(E19,Reference!C:C,Reference!D:D))</f>
        <v/>
      </c>
      <c r="B19" t="str">
        <f>IF($D19="","",_xlfn.XLOOKUP(D19,Reference!B:B,Reference!A:A))</f>
        <v/>
      </c>
      <c r="C19" t="str">
        <f>IF($D19="","",_xlfn.XLOOKUP(D19,Reference!B:B,Reference!F:F))</f>
        <v/>
      </c>
      <c r="D19" s="5" t="str">
        <f>IFERROR(IF(TSCalStartDate[[#This Row],[Timesheet calendar Pay start date]]="","",TSCalStartDate[[#This Row],[Timesheet calendar Pay start date]]),"")</f>
        <v/>
      </c>
      <c r="E19" s="5" t="str">
        <f>IF(D19="","",_xlfn.XLOOKUP(D19,Reference!B:B,Reference!C:C))</f>
        <v/>
      </c>
      <c r="F19" s="5" t="str">
        <f>IF($D19="","",_xlfn.XLOOKUP(A19,Reference!D:D,Reference!E:E))</f>
        <v/>
      </c>
    </row>
    <row r="20" spans="1:6" hidden="1" x14ac:dyDescent="0.25">
      <c r="A20" s="5" t="str">
        <f>IF($D20="","",_xlfn.XLOOKUP(E20,Reference!C:C,Reference!D:D))</f>
        <v/>
      </c>
      <c r="B20" t="str">
        <f>IF($D20="","",_xlfn.XLOOKUP(D20,Reference!B:B,Reference!A:A))</f>
        <v/>
      </c>
      <c r="C20" t="str">
        <f>IF($D20="","",_xlfn.XLOOKUP(D20,Reference!B:B,Reference!F:F))</f>
        <v/>
      </c>
      <c r="D20" s="5" t="str">
        <f>IFERROR(IF(TSCalStartDate[[#This Row],[Timesheet calendar Pay start date]]="","",TSCalStartDate[[#This Row],[Timesheet calendar Pay start date]]),"")</f>
        <v/>
      </c>
      <c r="E20" s="5" t="str">
        <f>IF(D20="","",_xlfn.XLOOKUP(D20,Reference!B:B,Reference!C:C))</f>
        <v/>
      </c>
      <c r="F20" s="5" t="str">
        <f>IF($D20="","",_xlfn.XLOOKUP(A20,Reference!D:D,Reference!E:E))</f>
        <v/>
      </c>
    </row>
    <row r="21" spans="1:6" hidden="1" x14ac:dyDescent="0.25">
      <c r="A21" s="5" t="str">
        <f>IF($D21="","",_xlfn.XLOOKUP(E21,Reference!C:C,Reference!D:D))</f>
        <v/>
      </c>
      <c r="B21" t="str">
        <f>IF($D21="","",_xlfn.XLOOKUP(D21,Reference!B:B,Reference!A:A))</f>
        <v/>
      </c>
      <c r="C21" t="str">
        <f>IF($D21="","",_xlfn.XLOOKUP(D21,Reference!B:B,Reference!F:F))</f>
        <v/>
      </c>
      <c r="D21" s="5" t="str">
        <f>IFERROR(IF(TSCalStartDate[[#This Row],[Timesheet calendar Pay start date]]="","",TSCalStartDate[[#This Row],[Timesheet calendar Pay start date]]),"")</f>
        <v/>
      </c>
      <c r="E21" s="5" t="str">
        <f>IF(D21="","",_xlfn.XLOOKUP(D21,Reference!B:B,Reference!C:C))</f>
        <v/>
      </c>
      <c r="F21" s="5" t="str">
        <f>IF($D21="","",_xlfn.XLOOKUP(A21,Reference!D:D,Reference!E:E))</f>
        <v/>
      </c>
    </row>
    <row r="22" spans="1:6" hidden="1" x14ac:dyDescent="0.25">
      <c r="A22" s="5" t="str">
        <f>IF($D22="","",_xlfn.XLOOKUP(E22,Reference!C:C,Reference!D:D))</f>
        <v/>
      </c>
      <c r="B22" t="str">
        <f>IF($D22="","",_xlfn.XLOOKUP(D22,Reference!B:B,Reference!A:A))</f>
        <v/>
      </c>
      <c r="C22" t="str">
        <f>IF($D22="","",_xlfn.XLOOKUP(D22,Reference!B:B,Reference!F:F))</f>
        <v/>
      </c>
      <c r="D22" s="5" t="str">
        <f>IFERROR(IF(TSCalStartDate[[#This Row],[Timesheet calendar Pay start date]]="","",TSCalStartDate[[#This Row],[Timesheet calendar Pay start date]]),"")</f>
        <v/>
      </c>
      <c r="E22" s="5" t="str">
        <f>IF(D22="","",_xlfn.XLOOKUP(D22,Reference!B:B,Reference!C:C))</f>
        <v/>
      </c>
      <c r="F22" s="5" t="str">
        <f>IF($D22="","",_xlfn.XLOOKUP(A22,Reference!D:D,Reference!E:E))</f>
        <v/>
      </c>
    </row>
    <row r="23" spans="1:6" hidden="1" x14ac:dyDescent="0.25">
      <c r="A23" s="5" t="str">
        <f>IF($D23="","",_xlfn.XLOOKUP(E23,Reference!C:C,Reference!D:D))</f>
        <v/>
      </c>
      <c r="B23" t="str">
        <f>IF($D23="","",_xlfn.XLOOKUP(D23,Reference!B:B,Reference!A:A))</f>
        <v/>
      </c>
      <c r="C23" t="str">
        <f>IF($D23="","",_xlfn.XLOOKUP(D23,Reference!B:B,Reference!F:F))</f>
        <v/>
      </c>
      <c r="D23" s="5" t="str">
        <f>IFERROR(IF(TSCalStartDate[[#This Row],[Timesheet calendar Pay start date]]="","",TSCalStartDate[[#This Row],[Timesheet calendar Pay start date]]),"")</f>
        <v/>
      </c>
      <c r="E23" s="5" t="str">
        <f>IF(D23="","",_xlfn.XLOOKUP(D23,Reference!B:B,Reference!C:C))</f>
        <v/>
      </c>
      <c r="F23" s="5" t="str">
        <f>IF($D23="","",_xlfn.XLOOKUP(A23,Reference!D:D,Reference!E:E))</f>
        <v/>
      </c>
    </row>
    <row r="24" spans="1:6" hidden="1" x14ac:dyDescent="0.25">
      <c r="A24" s="5" t="str">
        <f>IF($D24="","",_xlfn.XLOOKUP(E24,Reference!C:C,Reference!D:D))</f>
        <v/>
      </c>
      <c r="B24" t="str">
        <f>IF($D24="","",_xlfn.XLOOKUP(D24,Reference!B:B,Reference!A:A))</f>
        <v/>
      </c>
      <c r="C24" t="str">
        <f>IF($D24="","",_xlfn.XLOOKUP(D24,Reference!B:B,Reference!F:F))</f>
        <v/>
      </c>
      <c r="D24" s="5" t="str">
        <f>IFERROR(IF(TSCalStartDate[[#This Row],[Timesheet calendar Pay start date]]="","",TSCalStartDate[[#This Row],[Timesheet calendar Pay start date]]),"")</f>
        <v/>
      </c>
      <c r="E24" s="5" t="str">
        <f>IF(D24="","",_xlfn.XLOOKUP(D24,Reference!B:B,Reference!C:C))</f>
        <v/>
      </c>
      <c r="F24" s="5" t="str">
        <f>IF($D24="","",_xlfn.XLOOKUP(A24,Reference!D:D,Reference!E:E))</f>
        <v/>
      </c>
    </row>
    <row r="25" spans="1:6" hidden="1" x14ac:dyDescent="0.25">
      <c r="A25" s="5" t="str">
        <f>IF($D25="","",_xlfn.XLOOKUP(E25,Reference!C:C,Reference!D:D))</f>
        <v/>
      </c>
      <c r="B25" t="str">
        <f>IF($D25="","",_xlfn.XLOOKUP(D25,Reference!B:B,Reference!A:A))</f>
        <v/>
      </c>
      <c r="C25" t="str">
        <f>IF($D25="","",_xlfn.XLOOKUP(D25,Reference!B:B,Reference!F:F))</f>
        <v/>
      </c>
      <c r="D25" s="5" t="str">
        <f>IFERROR(IF(TSCalStartDate[[#This Row],[Timesheet calendar Pay start date]]="","",TSCalStartDate[[#This Row],[Timesheet calendar Pay start date]]),"")</f>
        <v/>
      </c>
      <c r="E25" s="5" t="str">
        <f>IF(D25="","",_xlfn.XLOOKUP(D25,Reference!B:B,Reference!C:C))</f>
        <v/>
      </c>
      <c r="F25" s="5" t="str">
        <f>IF($D25="","",_xlfn.XLOOKUP(A25,Reference!D:D,Reference!E:E))</f>
        <v/>
      </c>
    </row>
    <row r="26" spans="1:6" hidden="1" x14ac:dyDescent="0.25">
      <c r="A26" s="5" t="str">
        <f>IF($D26="","",_xlfn.XLOOKUP(E26,Reference!C:C,Reference!D:D))</f>
        <v/>
      </c>
      <c r="B26" t="str">
        <f>IF($D26="","",_xlfn.XLOOKUP(D26,Reference!B:B,Reference!A:A))</f>
        <v/>
      </c>
      <c r="C26" t="str">
        <f>IF($D26="","",_xlfn.XLOOKUP(D26,Reference!B:B,Reference!F:F))</f>
        <v/>
      </c>
      <c r="D26" s="5" t="str">
        <f>IFERROR(IF(TSCalStartDate[[#This Row],[Timesheet calendar Pay start date]]="","",TSCalStartDate[[#This Row],[Timesheet calendar Pay start date]]),"")</f>
        <v/>
      </c>
      <c r="E26" s="5" t="str">
        <f>IF(D26="","",_xlfn.XLOOKUP(D26,Reference!B:B,Reference!C:C))</f>
        <v/>
      </c>
      <c r="F26" s="5" t="str">
        <f>IF($D26="","",_xlfn.XLOOKUP(A26,Reference!D:D,Reference!E:E))</f>
        <v/>
      </c>
    </row>
    <row r="27" spans="1:6" hidden="1" x14ac:dyDescent="0.25">
      <c r="A27" s="5" t="str">
        <f>IF($D27="","",_xlfn.XLOOKUP(E27,Reference!C:C,Reference!D:D))</f>
        <v/>
      </c>
      <c r="B27" t="str">
        <f>IF($D27="","",_xlfn.XLOOKUP(D27,Reference!B:B,Reference!A:A))</f>
        <v/>
      </c>
      <c r="C27" t="str">
        <f>IF($D27="","",_xlfn.XLOOKUP(D27,Reference!B:B,Reference!F:F))</f>
        <v/>
      </c>
      <c r="D27" s="5" t="str">
        <f>IFERROR(IF(TSCalStartDate[[#This Row],[Timesheet calendar Pay start date]]="","",TSCalStartDate[[#This Row],[Timesheet calendar Pay start date]]),"")</f>
        <v/>
      </c>
      <c r="E27" s="5" t="str">
        <f>IF(D27="","",_xlfn.XLOOKUP(D27,Reference!B:B,Reference!C:C))</f>
        <v/>
      </c>
      <c r="F27" s="5" t="str">
        <f>IF($D27="","",_xlfn.XLOOKUP(A27,Reference!D:D,Reference!E:E))</f>
        <v/>
      </c>
    </row>
    <row r="28" spans="1:6" hidden="1" x14ac:dyDescent="0.25">
      <c r="A28" s="5" t="str">
        <f>IF($D28="","",_xlfn.XLOOKUP(E28,Reference!C:C,Reference!D:D))</f>
        <v/>
      </c>
      <c r="B28" t="str">
        <f>IF($D28="","",_xlfn.XLOOKUP(D28,Reference!B:B,Reference!A:A))</f>
        <v/>
      </c>
      <c r="C28" t="str">
        <f>IF($D28="","",_xlfn.XLOOKUP(D28,Reference!B:B,Reference!F:F))</f>
        <v/>
      </c>
      <c r="D28" s="5" t="str">
        <f>IFERROR(IF(TSCalStartDate[[#This Row],[Timesheet calendar Pay start date]]="","",TSCalStartDate[[#This Row],[Timesheet calendar Pay start date]]),"")</f>
        <v/>
      </c>
      <c r="E28" s="5" t="str">
        <f>IF(D28="","",_xlfn.XLOOKUP(D28,Reference!B:B,Reference!C:C))</f>
        <v/>
      </c>
      <c r="F28" s="5" t="str">
        <f>IF($D28="","",_xlfn.XLOOKUP(A28,Reference!D:D,Reference!E:E))</f>
        <v/>
      </c>
    </row>
    <row r="29" spans="1:6" hidden="1" x14ac:dyDescent="0.25">
      <c r="A29" s="5" t="str">
        <f>IF($D29="","",_xlfn.XLOOKUP(E29,Reference!C:C,Reference!D:D))</f>
        <v/>
      </c>
      <c r="B29" t="str">
        <f>IF($D29="","",_xlfn.XLOOKUP(D29,Reference!B:B,Reference!A:A))</f>
        <v/>
      </c>
      <c r="C29" t="str">
        <f>IF($D29="","",_xlfn.XLOOKUP(D29,Reference!B:B,Reference!F:F))</f>
        <v/>
      </c>
      <c r="D29" s="5" t="str">
        <f>IFERROR(IF(TSCalStartDate[[#This Row],[Timesheet calendar Pay start date]]="","",TSCalStartDate[[#This Row],[Timesheet calendar Pay start date]]),"")</f>
        <v/>
      </c>
      <c r="E29" s="5" t="str">
        <f>IF(D29="","",_xlfn.XLOOKUP(D29,Reference!B:B,Reference!C:C))</f>
        <v/>
      </c>
      <c r="F29" s="5" t="str">
        <f>IF($D29="","",_xlfn.XLOOKUP(A29,Reference!D:D,Reference!E:E))</f>
        <v/>
      </c>
    </row>
    <row r="30" spans="1:6" hidden="1" x14ac:dyDescent="0.25">
      <c r="A30" s="5" t="str">
        <f>IF($D30="","",_xlfn.XLOOKUP(E30,Reference!C:C,Reference!D:D))</f>
        <v/>
      </c>
      <c r="B30" t="str">
        <f>IF($D30="","",_xlfn.XLOOKUP(D30,Reference!B:B,Reference!A:A))</f>
        <v/>
      </c>
      <c r="C30" t="str">
        <f>IF($D30="","",_xlfn.XLOOKUP(D30,Reference!B:B,Reference!F:F))</f>
        <v/>
      </c>
      <c r="D30" s="5" t="str">
        <f>IFERROR(IF(TSCalStartDate[[#This Row],[Timesheet calendar Pay start date]]="","",TSCalStartDate[[#This Row],[Timesheet calendar Pay start date]]),"")</f>
        <v/>
      </c>
      <c r="E30" s="5" t="str">
        <f>IF(D30="","",_xlfn.XLOOKUP(D30,Reference!B:B,Reference!C:C))</f>
        <v/>
      </c>
      <c r="F30" s="5" t="str">
        <f>IF($D30="","",_xlfn.XLOOKUP(A30,Reference!D:D,Reference!E:E))</f>
        <v/>
      </c>
    </row>
    <row r="31" spans="1:6" hidden="1" x14ac:dyDescent="0.25">
      <c r="A31" s="5" t="str">
        <f>IF($D31="","",_xlfn.XLOOKUP(E31,Reference!C:C,Reference!D:D))</f>
        <v/>
      </c>
      <c r="B31" t="str">
        <f>IF($D31="","",_xlfn.XLOOKUP(D31,Reference!B:B,Reference!A:A))</f>
        <v/>
      </c>
      <c r="C31" t="str">
        <f>IF($D31="","",_xlfn.XLOOKUP(D31,Reference!B:B,Reference!F:F))</f>
        <v/>
      </c>
      <c r="D31" s="5" t="str">
        <f>IFERROR(IF(TSCalStartDate[[#This Row],[Timesheet calendar Pay start date]]="","",TSCalStartDate[[#This Row],[Timesheet calendar Pay start date]]),"")</f>
        <v/>
      </c>
      <c r="E31" s="5" t="str">
        <f>IF(D31="","",_xlfn.XLOOKUP(D31,Reference!B:B,Reference!C:C))</f>
        <v/>
      </c>
      <c r="F31" s="5" t="str">
        <f>IF($D31="","",_xlfn.XLOOKUP(A31,Reference!D:D,Reference!E:E))</f>
        <v/>
      </c>
    </row>
    <row r="32" spans="1:6" hidden="1" x14ac:dyDescent="0.25">
      <c r="A32" s="5" t="str">
        <f>IF($D32="","",_xlfn.XLOOKUP(E32,Reference!C:C,Reference!D:D))</f>
        <v/>
      </c>
      <c r="B32" t="str">
        <f>IF($D32="","",_xlfn.XLOOKUP(D32,Reference!B:B,Reference!A:A))</f>
        <v/>
      </c>
      <c r="C32" t="str">
        <f>IF($D32="","",_xlfn.XLOOKUP(D32,Reference!B:B,Reference!F:F))</f>
        <v/>
      </c>
      <c r="D32" s="5" t="str">
        <f>IFERROR(IF(TSCalStartDate[[#This Row],[Timesheet calendar Pay start date]]="","",TSCalStartDate[[#This Row],[Timesheet calendar Pay start date]]),"")</f>
        <v/>
      </c>
      <c r="E32" s="5" t="str">
        <f>IF(D32="","",_xlfn.XLOOKUP(D32,Reference!B:B,Reference!C:C))</f>
        <v/>
      </c>
      <c r="F32" s="5" t="str">
        <f>IF($D32="","",_xlfn.XLOOKUP(A32,Reference!D:D,Reference!E:E))</f>
        <v/>
      </c>
    </row>
    <row r="33" spans="1:6" hidden="1" x14ac:dyDescent="0.25">
      <c r="A33" s="5" t="str">
        <f>IF($D33="","",_xlfn.XLOOKUP(E33,Reference!C:C,Reference!D:D))</f>
        <v/>
      </c>
      <c r="B33" t="str">
        <f>IF($D33="","",_xlfn.XLOOKUP(D33,Reference!B:B,Reference!A:A))</f>
        <v/>
      </c>
      <c r="C33" t="str">
        <f>IF($D33="","",_xlfn.XLOOKUP(D33,Reference!B:B,Reference!F:F))</f>
        <v/>
      </c>
      <c r="D33" s="5" t="str">
        <f>IFERROR(IF(TSCalStartDate[[#This Row],[Timesheet calendar Pay start date]]="","",TSCalStartDate[[#This Row],[Timesheet calendar Pay start date]]),"")</f>
        <v/>
      </c>
      <c r="E33" s="5" t="str">
        <f>IF(D33="","",_xlfn.XLOOKUP(D33,Reference!B:B,Reference!C:C))</f>
        <v/>
      </c>
      <c r="F33" s="5" t="str">
        <f>IF($D33="","",_xlfn.XLOOKUP(A33,Reference!D:D,Reference!E:E))</f>
        <v/>
      </c>
    </row>
    <row r="34" spans="1:6" hidden="1" x14ac:dyDescent="0.25">
      <c r="A34" s="5" t="str">
        <f>IF($D34="","",_xlfn.XLOOKUP(E34,Reference!C:C,Reference!D:D))</f>
        <v/>
      </c>
      <c r="B34" t="str">
        <f>IF($D34="","",_xlfn.XLOOKUP(D34,Reference!B:B,Reference!A:A))</f>
        <v/>
      </c>
      <c r="C34" t="str">
        <f>IF($D34="","",_xlfn.XLOOKUP(D34,Reference!B:B,Reference!F:F))</f>
        <v/>
      </c>
      <c r="D34" s="5" t="str">
        <f>IFERROR(IF(TSCalStartDate[[#This Row],[Timesheet calendar Pay start date]]="","",TSCalStartDate[[#This Row],[Timesheet calendar Pay start date]]),"")</f>
        <v/>
      </c>
      <c r="E34" s="5" t="str">
        <f>IF(D34="","",_xlfn.XLOOKUP(D34,Reference!B:B,Reference!C:C))</f>
        <v/>
      </c>
      <c r="F34" s="5" t="str">
        <f>IF($D34="","",_xlfn.XLOOKUP(A34,Reference!D:D,Reference!E:E))</f>
        <v/>
      </c>
    </row>
    <row r="35" spans="1:6" hidden="1" x14ac:dyDescent="0.25">
      <c r="A35" s="5" t="str">
        <f>IF($D35="","",_xlfn.XLOOKUP(E35,Reference!C:C,Reference!D:D))</f>
        <v/>
      </c>
      <c r="B35" t="str">
        <f>IF($D35="","",_xlfn.XLOOKUP(D35,Reference!B:B,Reference!A:A))</f>
        <v/>
      </c>
      <c r="C35" t="str">
        <f>IF($D35="","",_xlfn.XLOOKUP(D35,Reference!B:B,Reference!F:F))</f>
        <v/>
      </c>
      <c r="D35" s="5" t="str">
        <f>IFERROR(IF(TSCalStartDate[[#This Row],[Timesheet calendar Pay start date]]="","",TSCalStartDate[[#This Row],[Timesheet calendar Pay start date]]),"")</f>
        <v/>
      </c>
      <c r="E35" s="5" t="str">
        <f>IF(D35="","",_xlfn.XLOOKUP(D35,Reference!B:B,Reference!C:C))</f>
        <v/>
      </c>
      <c r="F35" s="5" t="str">
        <f>IF($D35="","",_xlfn.XLOOKUP(A35,Reference!D:D,Reference!E:E))</f>
        <v/>
      </c>
    </row>
    <row r="36" spans="1:6" hidden="1" x14ac:dyDescent="0.25">
      <c r="A36" s="5" t="str">
        <f>IF($D36="","",_xlfn.XLOOKUP(E36,Reference!C:C,Reference!D:D))</f>
        <v/>
      </c>
      <c r="B36" t="str">
        <f>IF($D36="","",_xlfn.XLOOKUP(D36,Reference!B:B,Reference!A:A))</f>
        <v/>
      </c>
      <c r="C36" t="str">
        <f>IF($D36="","",_xlfn.XLOOKUP(D36,Reference!B:B,Reference!F:F))</f>
        <v/>
      </c>
      <c r="D36" s="5" t="str">
        <f>IFERROR(IF(TSCalStartDate[[#This Row],[Timesheet calendar Pay start date]]="","",TSCalStartDate[[#This Row],[Timesheet calendar Pay start date]]),"")</f>
        <v/>
      </c>
      <c r="E36" s="5" t="str">
        <f>IF(D36="","",_xlfn.XLOOKUP(D36,Reference!B:B,Reference!C:C))</f>
        <v/>
      </c>
      <c r="F36" s="5" t="str">
        <f>IF($D36="","",_xlfn.XLOOKUP(A36,Reference!D:D,Reference!E:E))</f>
        <v/>
      </c>
    </row>
    <row r="37" spans="1:6" hidden="1" x14ac:dyDescent="0.25">
      <c r="A37" s="5" t="str">
        <f>IF($D37="","",_xlfn.XLOOKUP(E37,Reference!C:C,Reference!D:D))</f>
        <v/>
      </c>
      <c r="B37" t="str">
        <f>IF($D37="","",_xlfn.XLOOKUP(D37,Reference!B:B,Reference!A:A))</f>
        <v/>
      </c>
      <c r="C37" t="str">
        <f>IF($D37="","",_xlfn.XLOOKUP(D37,Reference!B:B,Reference!F:F))</f>
        <v/>
      </c>
      <c r="D37" s="5" t="str">
        <f>IFERROR(IF(TSCalStartDate[[#This Row],[Timesheet calendar Pay start date]]="","",TSCalStartDate[[#This Row],[Timesheet calendar Pay start date]]),"")</f>
        <v/>
      </c>
      <c r="E37" s="5" t="str">
        <f>IF(D37="","",_xlfn.XLOOKUP(D37,Reference!B:B,Reference!C:C))</f>
        <v/>
      </c>
      <c r="F37" s="5" t="str">
        <f>IF($D37="","",_xlfn.XLOOKUP(A37,Reference!D:D,Reference!E:E))</f>
        <v/>
      </c>
    </row>
    <row r="38" spans="1:6" hidden="1" x14ac:dyDescent="0.25">
      <c r="A38" s="5" t="str">
        <f>IF($D38="","",_xlfn.XLOOKUP(E38,Reference!C:C,Reference!D:D))</f>
        <v/>
      </c>
      <c r="B38" t="str">
        <f>IF($D38="","",_xlfn.XLOOKUP(D38,Reference!B:B,Reference!A:A))</f>
        <v/>
      </c>
      <c r="C38" t="str">
        <f>IF($D38="","",_xlfn.XLOOKUP(D38,Reference!B:B,Reference!F:F))</f>
        <v/>
      </c>
      <c r="D38" s="5" t="str">
        <f>IFERROR(IF(TSCalStartDate[[#This Row],[Timesheet calendar Pay start date]]="","",TSCalStartDate[[#This Row],[Timesheet calendar Pay start date]]),"")</f>
        <v/>
      </c>
      <c r="E38" s="5" t="str">
        <f>IF(D38="","",_xlfn.XLOOKUP(D38,Reference!B:B,Reference!C:C))</f>
        <v/>
      </c>
      <c r="F38" s="5" t="str">
        <f>IF($D38="","",_xlfn.XLOOKUP(A38,Reference!D:D,Reference!E:E))</f>
        <v/>
      </c>
    </row>
    <row r="39" spans="1:6" hidden="1" x14ac:dyDescent="0.25">
      <c r="A39" s="5" t="str">
        <f>IF($D39="","",_xlfn.XLOOKUP(E39,Reference!C:C,Reference!D:D))</f>
        <v/>
      </c>
      <c r="B39" t="str">
        <f>IF($D39="","",_xlfn.XLOOKUP(D39,Reference!B:B,Reference!A:A))</f>
        <v/>
      </c>
      <c r="C39" t="str">
        <f>IF($D39="","",_xlfn.XLOOKUP(D39,Reference!B:B,Reference!F:F))</f>
        <v/>
      </c>
      <c r="D39" s="5" t="str">
        <f>IFERROR(IF(TSCalStartDate[[#This Row],[Timesheet calendar Pay start date]]="","",TSCalStartDate[[#This Row],[Timesheet calendar Pay start date]]),"")</f>
        <v/>
      </c>
      <c r="E39" s="5" t="str">
        <f>IF(D39="","",_xlfn.XLOOKUP(D39,Reference!B:B,Reference!C:C))</f>
        <v/>
      </c>
      <c r="F39" s="5" t="str">
        <f>IF($D39="","",_xlfn.XLOOKUP(A39,Reference!D:D,Reference!E:E))</f>
        <v/>
      </c>
    </row>
    <row r="40" spans="1:6" hidden="1" x14ac:dyDescent="0.25">
      <c r="A40" s="5" t="str">
        <f>IF($D40="","",_xlfn.XLOOKUP(E40,Reference!C:C,Reference!D:D))</f>
        <v/>
      </c>
      <c r="B40" t="str">
        <f>IF($D40="","",_xlfn.XLOOKUP(D40,Reference!B:B,Reference!A:A))</f>
        <v/>
      </c>
      <c r="C40" t="str">
        <f>IF($D40="","",_xlfn.XLOOKUP(D40,Reference!B:B,Reference!F:F))</f>
        <v/>
      </c>
      <c r="D40" s="5" t="str">
        <f>IFERROR(IF(TSCalStartDate[[#This Row],[Timesheet calendar Pay start date]]="","",TSCalStartDate[[#This Row],[Timesheet calendar Pay start date]]),"")</f>
        <v/>
      </c>
      <c r="E40" s="5" t="str">
        <f>IF(D40="","",_xlfn.XLOOKUP(D40,Reference!B:B,Reference!C:C))</f>
        <v/>
      </c>
      <c r="F40" s="5" t="str">
        <f>IF($D40="","",_xlfn.XLOOKUP(A40,Reference!D:D,Reference!E:E))</f>
        <v/>
      </c>
    </row>
    <row r="41" spans="1:6" hidden="1" x14ac:dyDescent="0.25">
      <c r="A41" s="5" t="str">
        <f>IF($D41="","",_xlfn.XLOOKUP(E41,Reference!C:C,Reference!D:D))</f>
        <v/>
      </c>
      <c r="B41" t="str">
        <f>IF($D41="","",_xlfn.XLOOKUP(D41,Reference!B:B,Reference!A:A))</f>
        <v/>
      </c>
      <c r="C41" t="str">
        <f>IF($D41="","",_xlfn.XLOOKUP(D41,Reference!B:B,Reference!F:F))</f>
        <v/>
      </c>
      <c r="D41" s="5" t="str">
        <f>IFERROR(IF(TSCalStartDate[[#This Row],[Timesheet calendar Pay start date]]="","",TSCalStartDate[[#This Row],[Timesheet calendar Pay start date]]),"")</f>
        <v/>
      </c>
      <c r="E41" s="5" t="str">
        <f>IF(D41="","",_xlfn.XLOOKUP(D41,Reference!B:B,Reference!C:C))</f>
        <v/>
      </c>
      <c r="F41" s="5" t="str">
        <f>IF($D41="","",_xlfn.XLOOKUP(A41,Reference!D:D,Reference!E:E))</f>
        <v/>
      </c>
    </row>
    <row r="42" spans="1:6" hidden="1" x14ac:dyDescent="0.25">
      <c r="A42" s="5" t="str">
        <f>IF($D42="","",_xlfn.XLOOKUP(E42,Reference!C:C,Reference!D:D))</f>
        <v/>
      </c>
      <c r="B42" t="str">
        <f>IF($D42="","",_xlfn.XLOOKUP(D42,Reference!B:B,Reference!A:A))</f>
        <v/>
      </c>
      <c r="C42" t="str">
        <f>IF($D42="","",_xlfn.XLOOKUP(D42,Reference!B:B,Reference!F:F))</f>
        <v/>
      </c>
      <c r="D42" s="5" t="str">
        <f>IFERROR(IF(TSCalStartDate[[#This Row],[Timesheet calendar Pay start date]]="","",TSCalStartDate[[#This Row],[Timesheet calendar Pay start date]]),"")</f>
        <v/>
      </c>
      <c r="E42" s="5" t="str">
        <f>IF(D42="","",_xlfn.XLOOKUP(D42,Reference!B:B,Reference!C:C))</f>
        <v/>
      </c>
      <c r="F42" s="5" t="str">
        <f>IF($D42="","",_xlfn.XLOOKUP(A42,Reference!D:D,Reference!E:E))</f>
        <v/>
      </c>
    </row>
    <row r="43" spans="1:6" hidden="1" x14ac:dyDescent="0.25">
      <c r="A43" s="5" t="str">
        <f>IF($D43="","",_xlfn.XLOOKUP(E43,Reference!C:C,Reference!D:D))</f>
        <v/>
      </c>
      <c r="B43" t="str">
        <f>IF($D43="","",_xlfn.XLOOKUP(D43,Reference!B:B,Reference!A:A))</f>
        <v/>
      </c>
      <c r="C43" t="str">
        <f>IF($D43="","",_xlfn.XLOOKUP(D43,Reference!B:B,Reference!F:F))</f>
        <v/>
      </c>
      <c r="D43" s="5" t="str">
        <f>IFERROR(IF(TSCalStartDate[[#This Row],[Timesheet calendar Pay start date]]="","",TSCalStartDate[[#This Row],[Timesheet calendar Pay start date]]),"")</f>
        <v/>
      </c>
      <c r="E43" s="5" t="str">
        <f>IF(D43="","",_xlfn.XLOOKUP(D43,Reference!B:B,Reference!C:C))</f>
        <v/>
      </c>
      <c r="F43" s="5" t="str">
        <f>IF($D43="","",_xlfn.XLOOKUP(A43,Reference!D:D,Reference!E:E))</f>
        <v/>
      </c>
    </row>
    <row r="44" spans="1:6" hidden="1" x14ac:dyDescent="0.25">
      <c r="A44" s="5" t="str">
        <f>IF($D44="","",_xlfn.XLOOKUP(E44,Reference!C:C,Reference!D:D))</f>
        <v/>
      </c>
      <c r="B44" t="str">
        <f>IF($D44="","",_xlfn.XLOOKUP(D44,Reference!B:B,Reference!A:A))</f>
        <v/>
      </c>
      <c r="C44" t="str">
        <f>IF($D44="","",_xlfn.XLOOKUP(D44,Reference!B:B,Reference!F:F))</f>
        <v/>
      </c>
      <c r="D44" s="5" t="str">
        <f>IFERROR(IF(TSCalStartDate[[#This Row],[Timesheet calendar Pay start date]]="","",TSCalStartDate[[#This Row],[Timesheet calendar Pay start date]]),"")</f>
        <v/>
      </c>
      <c r="E44" s="5" t="str">
        <f>IF(D44="","",_xlfn.XLOOKUP(D44,Reference!B:B,Reference!C:C))</f>
        <v/>
      </c>
      <c r="F44" s="5" t="str">
        <f>IF($D44="","",_xlfn.XLOOKUP(A44,Reference!D:D,Reference!E:E))</f>
        <v/>
      </c>
    </row>
    <row r="45" spans="1:6" hidden="1" x14ac:dyDescent="0.25">
      <c r="A45" s="5" t="str">
        <f>IF($D45="","",_xlfn.XLOOKUP(E45,Reference!C:C,Reference!D:D))</f>
        <v/>
      </c>
      <c r="B45" t="str">
        <f>IF($D45="","",_xlfn.XLOOKUP(D45,Reference!B:B,Reference!A:A))</f>
        <v/>
      </c>
      <c r="C45" t="str">
        <f>IF($D45="","",_xlfn.XLOOKUP(D45,Reference!B:B,Reference!F:F))</f>
        <v/>
      </c>
      <c r="D45" s="5" t="str">
        <f>IFERROR(IF(TSCalStartDate[[#This Row],[Timesheet calendar Pay start date]]="","",TSCalStartDate[[#This Row],[Timesheet calendar Pay start date]]),"")</f>
        <v/>
      </c>
      <c r="E45" s="5" t="str">
        <f>IF(D45="","",_xlfn.XLOOKUP(D45,Reference!B:B,Reference!C:C))</f>
        <v/>
      </c>
      <c r="F45" s="5" t="str">
        <f>IF($D45="","",_xlfn.XLOOKUP(A45,Reference!D:D,Reference!E:E))</f>
        <v/>
      </c>
    </row>
    <row r="46" spans="1:6" hidden="1" x14ac:dyDescent="0.25">
      <c r="A46" s="5" t="str">
        <f>IF($D46="","",_xlfn.XLOOKUP(E46,Reference!C:C,Reference!D:D))</f>
        <v/>
      </c>
      <c r="B46" t="str">
        <f>IF($D46="","",_xlfn.XLOOKUP(D46,Reference!B:B,Reference!A:A))</f>
        <v/>
      </c>
      <c r="C46" t="str">
        <f>IF($D46="","",_xlfn.XLOOKUP(D46,Reference!B:B,Reference!F:F))</f>
        <v/>
      </c>
      <c r="D46" s="5" t="str">
        <f>IFERROR(IF(TSCalStartDate[[#This Row],[Timesheet calendar Pay start date]]="","",TSCalStartDate[[#This Row],[Timesheet calendar Pay start date]]),"")</f>
        <v/>
      </c>
      <c r="E46" s="5" t="str">
        <f>IF(D46="","",_xlfn.XLOOKUP(D46,Reference!B:B,Reference!C:C))</f>
        <v/>
      </c>
      <c r="F46" s="5" t="str">
        <f>IF($D46="","",_xlfn.XLOOKUP(A46,Reference!D:D,Reference!E:E))</f>
        <v/>
      </c>
    </row>
    <row r="47" spans="1:6" hidden="1" x14ac:dyDescent="0.25">
      <c r="A47" s="5" t="str">
        <f>IF($D47="","",_xlfn.XLOOKUP(E47,Reference!C:C,Reference!D:D))</f>
        <v/>
      </c>
      <c r="B47" t="str">
        <f>IF($D47="","",_xlfn.XLOOKUP(D47,Reference!B:B,Reference!A:A))</f>
        <v/>
      </c>
      <c r="C47" t="str">
        <f>IF($D47="","",_xlfn.XLOOKUP(D47,Reference!B:B,Reference!F:F))</f>
        <v/>
      </c>
      <c r="D47" s="5" t="str">
        <f>IFERROR(IF(TSCalStartDate[[#This Row],[Timesheet calendar Pay start date]]="","",TSCalStartDate[[#This Row],[Timesheet calendar Pay start date]]),"")</f>
        <v/>
      </c>
      <c r="E47" s="5" t="str">
        <f>IF(D47="","",_xlfn.XLOOKUP(D47,Reference!B:B,Reference!C:C))</f>
        <v/>
      </c>
      <c r="F47" s="5" t="str">
        <f>IF($D47="","",_xlfn.XLOOKUP(A47,Reference!D:D,Reference!E:E))</f>
        <v/>
      </c>
    </row>
    <row r="48" spans="1:6" hidden="1" x14ac:dyDescent="0.25">
      <c r="A48" s="5" t="str">
        <f>IF($D48="","",_xlfn.XLOOKUP(E48,Reference!C:C,Reference!D:D))</f>
        <v/>
      </c>
      <c r="B48" t="str">
        <f>IF($D48="","",_xlfn.XLOOKUP(D48,Reference!B:B,Reference!A:A))</f>
        <v/>
      </c>
      <c r="C48" t="str">
        <f>IF($D48="","",_xlfn.XLOOKUP(D48,Reference!B:B,Reference!F:F))</f>
        <v/>
      </c>
      <c r="D48" s="5" t="str">
        <f>IFERROR(IF(TSCalStartDate[[#This Row],[Timesheet calendar Pay start date]]="","",TSCalStartDate[[#This Row],[Timesheet calendar Pay start date]]),"")</f>
        <v/>
      </c>
      <c r="E48" s="5" t="str">
        <f>IF(D48="","",_xlfn.XLOOKUP(D48,Reference!B:B,Reference!C:C))</f>
        <v/>
      </c>
      <c r="F48" s="5" t="str">
        <f>IF($D48="","",_xlfn.XLOOKUP(A48,Reference!D:D,Reference!E:E))</f>
        <v/>
      </c>
    </row>
    <row r="49" spans="1:6" hidden="1" x14ac:dyDescent="0.25">
      <c r="A49" s="5" t="str">
        <f>IF($D49="","",_xlfn.XLOOKUP(E49,Reference!C:C,Reference!D:D))</f>
        <v/>
      </c>
      <c r="B49" t="str">
        <f>IF($D49="","",_xlfn.XLOOKUP(D49,Reference!B:B,Reference!A:A))</f>
        <v/>
      </c>
      <c r="C49" t="str">
        <f>IF($D49="","",_xlfn.XLOOKUP(D49,Reference!B:B,Reference!F:F))</f>
        <v/>
      </c>
      <c r="D49" s="5" t="str">
        <f>IFERROR(IF(TSCalStartDate[[#This Row],[Timesheet calendar Pay start date]]="","",TSCalStartDate[[#This Row],[Timesheet calendar Pay start date]]),"")</f>
        <v/>
      </c>
      <c r="E49" s="5" t="str">
        <f>IF(D49="","",_xlfn.XLOOKUP(D49,Reference!B:B,Reference!C:C))</f>
        <v/>
      </c>
      <c r="F49" s="5" t="str">
        <f>IF($D49="","",_xlfn.XLOOKUP(A49,Reference!D:D,Reference!E:E))</f>
        <v/>
      </c>
    </row>
  </sheetData>
  <sheetProtection algorithmName="SHA-512" hashValue="udC9FIUfSk4awPc8CYRjbLGDpOxoCOBvaf+TJR4luB4H2Zu66x55anXzEZ/JoInR848jqJxBanGa5DRkQNtZFw==" saltValue="lD05h4pYDh/S6QKOHwvEPA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&amp;C&amp;B&amp;"Arial"&amp;12&amp;Kff0000​‌OFFICIAL:Sensitive‌​</oddHeader>
    <oddFooter>&amp;C&amp;B&amp;"Arial"&amp;12&amp;Kff0000​‌OFFICIAL:Sensitive‌​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EC24E-FED1-4E5C-83A4-A319475F05F8}">
  <dimension ref="A1:AP105"/>
  <sheetViews>
    <sheetView showGridLines="0" showRowColHeaders="0" zoomScale="85" zoomScaleNormal="85" workbookViewId="0">
      <selection activeCell="A106" sqref="A106:XFD1048576"/>
    </sheetView>
  </sheetViews>
  <sheetFormatPr defaultColWidth="0" defaultRowHeight="15" zeroHeight="1" x14ac:dyDescent="0.25"/>
  <cols>
    <col min="1" max="41" width="9.140625" customWidth="1"/>
    <col min="42" max="42" width="5.5703125" customWidth="1"/>
    <col min="4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</sheetData>
  <sheetProtection algorithmName="SHA-512" hashValue="wQOGnmDsMTKn1RbgK13pBhcIQm2nsnEWS/GgFPiNgmjsfLCPs5rnT/nYxYaoKyy74zlBxhGK1Lm74UoIkzD7BA==" saltValue="tLdQHuqTD3kr/y39MkNUbQ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&amp;C&amp;B&amp;"Arial"&amp;12&amp;Kff0000​‌OFFICIAL:Sensitive‌​</oddHeader>
    <oddFooter>&amp;C&amp;B&amp;"Arial"&amp;12&amp;Kff0000​‌OFFICIAL:Sensitive‌​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C229"/>
  <sheetViews>
    <sheetView workbookViewId="0">
      <selection activeCell="K2" sqref="K2"/>
    </sheetView>
  </sheetViews>
  <sheetFormatPr defaultRowHeight="15" x14ac:dyDescent="0.25"/>
  <cols>
    <col min="1" max="1" width="4.140625" bestFit="1" customWidth="1"/>
    <col min="2" max="4" width="10.7109375" bestFit="1" customWidth="1"/>
    <col min="5" max="5" width="13.42578125" bestFit="1" customWidth="1"/>
    <col min="6" max="6" width="8.42578125" bestFit="1" customWidth="1"/>
    <col min="7" max="8" width="8.42578125" customWidth="1"/>
    <col min="9" max="9" width="20" bestFit="1" customWidth="1"/>
    <col min="10" max="10" width="28.5703125" bestFit="1" customWidth="1"/>
    <col min="11" max="11" width="22.140625" bestFit="1" customWidth="1"/>
    <col min="12" max="12" width="33.85546875" bestFit="1" customWidth="1"/>
    <col min="14" max="14" width="32.140625" bestFit="1" customWidth="1"/>
    <col min="16" max="16" width="4" bestFit="1" customWidth="1"/>
    <col min="18" max="18" width="24" bestFit="1" customWidth="1"/>
  </cols>
  <sheetData>
    <row r="1" spans="1:29" x14ac:dyDescent="0.25">
      <c r="A1" t="s">
        <v>13</v>
      </c>
      <c r="B1" t="s">
        <v>9</v>
      </c>
      <c r="C1" t="s">
        <v>10</v>
      </c>
      <c r="D1" t="s">
        <v>11</v>
      </c>
      <c r="E1" t="s">
        <v>12</v>
      </c>
      <c r="F1" t="s">
        <v>14</v>
      </c>
      <c r="J1" t="s">
        <v>16</v>
      </c>
      <c r="K1" t="s">
        <v>15</v>
      </c>
      <c r="L1" t="s">
        <v>17</v>
      </c>
      <c r="N1" s="6" t="s">
        <v>237</v>
      </c>
      <c r="P1" t="s">
        <v>238</v>
      </c>
      <c r="R1" s="9"/>
      <c r="Z1" t="s">
        <v>271</v>
      </c>
      <c r="AA1">
        <v>4</v>
      </c>
      <c r="AB1">
        <v>91990</v>
      </c>
      <c r="AC1" t="str">
        <f>Z1&amp;" Level "&amp;AA1</f>
        <v>Electorate Officer C Level 4</v>
      </c>
    </row>
    <row r="2" spans="1:29" x14ac:dyDescent="0.25">
      <c r="A2">
        <v>15</v>
      </c>
      <c r="B2" s="5">
        <v>45659</v>
      </c>
      <c r="C2" s="5">
        <f>B2+13</f>
        <v>45672</v>
      </c>
      <c r="D2" s="5">
        <f>C2+15</f>
        <v>45687</v>
      </c>
      <c r="E2" s="40">
        <v>45673</v>
      </c>
      <c r="F2">
        <v>2025</v>
      </c>
      <c r="G2" t="s">
        <v>250</v>
      </c>
      <c r="J2">
        <v>6</v>
      </c>
      <c r="K2" s="45">
        <v>45659</v>
      </c>
      <c r="L2" s="5">
        <f>K2</f>
        <v>45659</v>
      </c>
      <c r="N2" s="7" t="s">
        <v>26</v>
      </c>
      <c r="P2" t="s">
        <v>5</v>
      </c>
      <c r="V2" t="str">
        <f>Table3[[#This Row],[Name of Parliamentarian Office]]</f>
        <v>Albanese, Anthony</v>
      </c>
      <c r="W2" t="str">
        <f>IFERROR(LEFT(V2,FIND(" ",V2,FIND(" ",V2)+1)-1),V2)</f>
        <v>Albanese, Anthony</v>
      </c>
      <c r="Z2" t="s">
        <v>271</v>
      </c>
      <c r="AA2">
        <v>3</v>
      </c>
      <c r="AB2">
        <v>87583</v>
      </c>
      <c r="AC2" t="str">
        <f t="shared" ref="AC2:AC12" si="0">Z2&amp;" Level "&amp;AA2</f>
        <v>Electorate Officer C Level 3</v>
      </c>
    </row>
    <row r="3" spans="1:29" x14ac:dyDescent="0.25">
      <c r="A3">
        <f>A2+1</f>
        <v>16</v>
      </c>
      <c r="B3" s="5">
        <f>B2+14</f>
        <v>45673</v>
      </c>
      <c r="C3" s="5">
        <f t="shared" ref="C3:D3" si="1">C2+14</f>
        <v>45686</v>
      </c>
      <c r="D3" s="5">
        <f t="shared" si="1"/>
        <v>45701</v>
      </c>
      <c r="E3" s="5">
        <f t="shared" ref="E3:E66" si="2">C3+4</f>
        <v>45690</v>
      </c>
      <c r="F3">
        <v>2025</v>
      </c>
      <c r="I3" t="s">
        <v>18</v>
      </c>
      <c r="J3">
        <f>J2*2</f>
        <v>12</v>
      </c>
      <c r="K3" t="s">
        <v>277</v>
      </c>
      <c r="L3" s="5">
        <f>L2+14</f>
        <v>45673</v>
      </c>
      <c r="N3" s="7" t="s">
        <v>179</v>
      </c>
      <c r="V3" t="str">
        <f>Table3[[#This Row],[Name of Parliamentarian Office]]</f>
        <v>Allman-Payne, Penny</v>
      </c>
      <c r="W3" t="str">
        <f t="shared" ref="W3:W40" si="3">IFERROR(LEFT(V3,FIND(" ",V3,FIND(" ",V3)+1)-1),V3)</f>
        <v>Allman-Payne, Penny</v>
      </c>
      <c r="Z3" t="s">
        <v>271</v>
      </c>
      <c r="AA3">
        <v>2</v>
      </c>
      <c r="AB3">
        <v>83179</v>
      </c>
      <c r="AC3" t="str">
        <f t="shared" si="0"/>
        <v>Electorate Officer C Level 2</v>
      </c>
    </row>
    <row r="4" spans="1:29" x14ac:dyDescent="0.25">
      <c r="A4">
        <f t="shared" ref="A4:A10" si="4">A3+1</f>
        <v>17</v>
      </c>
      <c r="B4" s="5">
        <f t="shared" ref="B4:B10" si="5">B3+14</f>
        <v>45687</v>
      </c>
      <c r="C4" s="5">
        <f t="shared" ref="C4:C11" si="6">C3+14</f>
        <v>45700</v>
      </c>
      <c r="D4" s="5">
        <f t="shared" ref="D4:D11" si="7">D3+14</f>
        <v>45715</v>
      </c>
      <c r="E4" s="5">
        <f t="shared" si="2"/>
        <v>45704</v>
      </c>
      <c r="F4">
        <v>2025</v>
      </c>
      <c r="I4" t="s">
        <v>19</v>
      </c>
      <c r="J4">
        <f>COUNTIF(L2:L24,"&gt;0")</f>
        <v>12</v>
      </c>
      <c r="K4" s="46">
        <f>L13+14</f>
        <v>45827</v>
      </c>
      <c r="L4" s="5">
        <f t="shared" ref="L4:L13" si="8">L3+14</f>
        <v>45687</v>
      </c>
      <c r="N4" s="7" t="s">
        <v>27</v>
      </c>
      <c r="V4" t="str">
        <f>Table3[[#This Row],[Name of Parliamentarian Office]]</f>
        <v>Aly, Anne</v>
      </c>
      <c r="W4" t="str">
        <f t="shared" si="3"/>
        <v>Aly, Anne</v>
      </c>
      <c r="Z4" t="s">
        <v>271</v>
      </c>
      <c r="AA4">
        <v>1</v>
      </c>
      <c r="AB4">
        <v>81666</v>
      </c>
      <c r="AC4" t="str">
        <f t="shared" si="0"/>
        <v>Electorate Officer C Level 1</v>
      </c>
    </row>
    <row r="5" spans="1:29" x14ac:dyDescent="0.25">
      <c r="A5">
        <f t="shared" si="4"/>
        <v>18</v>
      </c>
      <c r="B5" s="5">
        <f t="shared" si="5"/>
        <v>45701</v>
      </c>
      <c r="C5" s="5">
        <f t="shared" si="6"/>
        <v>45714</v>
      </c>
      <c r="D5" s="5">
        <f t="shared" si="7"/>
        <v>45729</v>
      </c>
      <c r="E5" s="5">
        <f t="shared" si="2"/>
        <v>45718</v>
      </c>
      <c r="F5">
        <v>2025</v>
      </c>
      <c r="L5" s="5">
        <f t="shared" si="8"/>
        <v>45701</v>
      </c>
      <c r="N5" s="7" t="s">
        <v>28</v>
      </c>
      <c r="V5" t="str">
        <f>Table3[[#This Row],[Name of Parliamentarian Office]]</f>
        <v>Ananda-Rajah, Michelle</v>
      </c>
      <c r="W5" t="str">
        <f t="shared" si="3"/>
        <v>Ananda-Rajah, Michelle</v>
      </c>
      <c r="Z5" t="s">
        <v>272</v>
      </c>
      <c r="AA5">
        <v>5</v>
      </c>
      <c r="AB5">
        <v>83179</v>
      </c>
      <c r="AC5" t="str">
        <f t="shared" si="0"/>
        <v>Electorate Officer B Level 5</v>
      </c>
    </row>
    <row r="6" spans="1:29" x14ac:dyDescent="0.25">
      <c r="A6">
        <f t="shared" si="4"/>
        <v>19</v>
      </c>
      <c r="B6" s="5">
        <f t="shared" si="5"/>
        <v>45715</v>
      </c>
      <c r="C6" s="5">
        <f t="shared" si="6"/>
        <v>45728</v>
      </c>
      <c r="D6" s="5">
        <f t="shared" si="7"/>
        <v>45743</v>
      </c>
      <c r="E6" s="5">
        <f t="shared" si="2"/>
        <v>45732</v>
      </c>
      <c r="F6">
        <v>2025</v>
      </c>
      <c r="L6" s="5">
        <f t="shared" si="8"/>
        <v>45715</v>
      </c>
      <c r="N6" s="7" t="s">
        <v>29</v>
      </c>
      <c r="V6" t="str">
        <f>Table3[[#This Row],[Name of Parliamentarian Office]]</f>
        <v>Andrews, Karen</v>
      </c>
      <c r="W6" t="str">
        <f t="shared" si="3"/>
        <v>Andrews, Karen</v>
      </c>
      <c r="Z6" t="s">
        <v>272</v>
      </c>
      <c r="AA6">
        <v>4</v>
      </c>
      <c r="AB6">
        <v>81666</v>
      </c>
      <c r="AC6" t="str">
        <f t="shared" si="0"/>
        <v>Electorate Officer B Level 4</v>
      </c>
    </row>
    <row r="7" spans="1:29" x14ac:dyDescent="0.25">
      <c r="A7">
        <f t="shared" si="4"/>
        <v>20</v>
      </c>
      <c r="B7" s="5">
        <f t="shared" si="5"/>
        <v>45729</v>
      </c>
      <c r="C7" s="5">
        <f t="shared" si="6"/>
        <v>45742</v>
      </c>
      <c r="D7" s="5">
        <f t="shared" si="7"/>
        <v>45757</v>
      </c>
      <c r="E7" s="5">
        <f t="shared" si="2"/>
        <v>45746</v>
      </c>
      <c r="F7">
        <v>2025</v>
      </c>
      <c r="L7" s="5">
        <f t="shared" si="8"/>
        <v>45729</v>
      </c>
      <c r="N7" s="7" t="s">
        <v>191</v>
      </c>
      <c r="V7" t="str">
        <f>Table3[[#This Row],[Name of Parliamentarian Office]]</f>
        <v>Antic, Alex</v>
      </c>
      <c r="W7" t="str">
        <f t="shared" si="3"/>
        <v>Antic, Alex</v>
      </c>
      <c r="Z7" t="s">
        <v>272</v>
      </c>
      <c r="AA7">
        <v>3</v>
      </c>
      <c r="AB7">
        <v>77014</v>
      </c>
      <c r="AC7" t="str">
        <f t="shared" si="0"/>
        <v>Electorate Officer B Level 3</v>
      </c>
    </row>
    <row r="8" spans="1:29" x14ac:dyDescent="0.25">
      <c r="A8">
        <f t="shared" si="4"/>
        <v>21</v>
      </c>
      <c r="B8" s="5">
        <f t="shared" si="5"/>
        <v>45743</v>
      </c>
      <c r="C8" s="5">
        <f t="shared" si="6"/>
        <v>45756</v>
      </c>
      <c r="D8" s="5">
        <f t="shared" si="7"/>
        <v>45771</v>
      </c>
      <c r="E8" s="5">
        <f t="shared" si="2"/>
        <v>45760</v>
      </c>
      <c r="F8">
        <v>2025</v>
      </c>
      <c r="L8" s="5">
        <f t="shared" si="8"/>
        <v>45743</v>
      </c>
      <c r="N8" s="7" t="s">
        <v>30</v>
      </c>
      <c r="V8" t="str">
        <f>Table3[[#This Row],[Name of Parliamentarian Office]]</f>
        <v>Archer, Bridget</v>
      </c>
      <c r="W8" t="str">
        <f t="shared" si="3"/>
        <v>Archer, Bridget</v>
      </c>
      <c r="Z8" t="s">
        <v>272</v>
      </c>
      <c r="AA8">
        <v>2</v>
      </c>
      <c r="AB8">
        <v>73098</v>
      </c>
      <c r="AC8" t="str">
        <f t="shared" si="0"/>
        <v>Electorate Officer B Level 2</v>
      </c>
    </row>
    <row r="9" spans="1:29" x14ac:dyDescent="0.25">
      <c r="A9">
        <f t="shared" si="4"/>
        <v>22</v>
      </c>
      <c r="B9" s="5">
        <f t="shared" si="5"/>
        <v>45757</v>
      </c>
      <c r="C9" s="5">
        <f t="shared" si="6"/>
        <v>45770</v>
      </c>
      <c r="D9" s="5">
        <f t="shared" si="7"/>
        <v>45785</v>
      </c>
      <c r="E9" s="5">
        <f t="shared" si="2"/>
        <v>45774</v>
      </c>
      <c r="F9">
        <v>2025</v>
      </c>
      <c r="L9" s="5">
        <f t="shared" si="8"/>
        <v>45757</v>
      </c>
      <c r="N9" s="7" t="s">
        <v>203</v>
      </c>
      <c r="V9" t="str">
        <f>Table3[[#This Row],[Name of Parliamentarian Office]]</f>
        <v>Askew, Wendy</v>
      </c>
      <c r="W9" t="str">
        <f t="shared" si="3"/>
        <v>Askew, Wendy</v>
      </c>
      <c r="Z9" t="s">
        <v>272</v>
      </c>
      <c r="AA9">
        <v>1</v>
      </c>
      <c r="AB9">
        <v>71245</v>
      </c>
      <c r="AC9" t="str">
        <f t="shared" si="0"/>
        <v>Electorate Officer B Level 1</v>
      </c>
    </row>
    <row r="10" spans="1:29" x14ac:dyDescent="0.25">
      <c r="A10">
        <f t="shared" si="4"/>
        <v>23</v>
      </c>
      <c r="B10" s="5">
        <f t="shared" si="5"/>
        <v>45771</v>
      </c>
      <c r="C10" s="5">
        <f t="shared" si="6"/>
        <v>45784</v>
      </c>
      <c r="D10" s="5">
        <f t="shared" si="7"/>
        <v>45799</v>
      </c>
      <c r="E10" s="5">
        <f t="shared" si="2"/>
        <v>45788</v>
      </c>
      <c r="F10">
        <v>2025</v>
      </c>
      <c r="L10" s="5">
        <f t="shared" si="8"/>
        <v>45771</v>
      </c>
      <c r="N10" s="7" t="s">
        <v>165</v>
      </c>
      <c r="V10" t="str">
        <f>Table3[[#This Row],[Name of Parliamentarian Office]]</f>
        <v>Ayres, Tim</v>
      </c>
      <c r="W10" t="str">
        <f t="shared" si="3"/>
        <v>Ayres, Tim</v>
      </c>
      <c r="Z10" t="s">
        <v>273</v>
      </c>
      <c r="AA10">
        <v>3</v>
      </c>
      <c r="AB10">
        <v>73098</v>
      </c>
      <c r="AC10" t="str">
        <f t="shared" si="0"/>
        <v>Electorate Officer A Level 3</v>
      </c>
    </row>
    <row r="11" spans="1:29" x14ac:dyDescent="0.25">
      <c r="A11">
        <f>A10+1</f>
        <v>24</v>
      </c>
      <c r="B11" s="5">
        <f>B10+14</f>
        <v>45785</v>
      </c>
      <c r="C11" s="5">
        <f t="shared" si="6"/>
        <v>45798</v>
      </c>
      <c r="D11" s="5">
        <f t="shared" si="7"/>
        <v>45813</v>
      </c>
      <c r="E11" s="5">
        <f t="shared" si="2"/>
        <v>45802</v>
      </c>
      <c r="F11">
        <v>2025</v>
      </c>
      <c r="L11" s="5">
        <f t="shared" si="8"/>
        <v>45785</v>
      </c>
      <c r="N11" s="7" t="s">
        <v>213</v>
      </c>
      <c r="V11" t="str">
        <f>Table3[[#This Row],[Name of Parliamentarian Office]]</f>
        <v>Babet, Ralph</v>
      </c>
      <c r="W11" t="str">
        <f t="shared" si="3"/>
        <v>Babet, Ralph</v>
      </c>
      <c r="Z11" t="s">
        <v>273</v>
      </c>
      <c r="AA11">
        <v>2</v>
      </c>
      <c r="AB11">
        <v>71245</v>
      </c>
      <c r="AC11" t="str">
        <f t="shared" si="0"/>
        <v>Electorate Officer A Level 2</v>
      </c>
    </row>
    <row r="12" spans="1:29" x14ac:dyDescent="0.25">
      <c r="A12">
        <f t="shared" ref="A12:A13" si="9">A11+1</f>
        <v>25</v>
      </c>
      <c r="B12" s="5">
        <f t="shared" ref="B12:B14" si="10">B11+14</f>
        <v>45799</v>
      </c>
      <c r="C12" s="5">
        <f t="shared" ref="C12:C14" si="11">C11+14</f>
        <v>45812</v>
      </c>
      <c r="D12" s="5">
        <f t="shared" ref="D12:D14" si="12">D11+14</f>
        <v>45827</v>
      </c>
      <c r="E12" s="5">
        <f t="shared" si="2"/>
        <v>45816</v>
      </c>
      <c r="F12">
        <v>2025</v>
      </c>
      <c r="L12" s="5">
        <f t="shared" si="8"/>
        <v>45799</v>
      </c>
      <c r="N12" s="7" t="s">
        <v>253</v>
      </c>
      <c r="V12" t="str">
        <f>Table3[[#This Row],[Name of Parliamentarian Office]]</f>
        <v>Bandt, Adam</v>
      </c>
      <c r="W12" t="str">
        <f t="shared" si="3"/>
        <v>Bandt, Adam</v>
      </c>
      <c r="Z12" t="s">
        <v>273</v>
      </c>
      <c r="AA12">
        <v>1</v>
      </c>
      <c r="AB12">
        <v>69046</v>
      </c>
      <c r="AC12" t="str">
        <f t="shared" si="0"/>
        <v>Electorate Officer A Level 1</v>
      </c>
    </row>
    <row r="13" spans="1:29" x14ac:dyDescent="0.25">
      <c r="A13">
        <f t="shared" si="9"/>
        <v>26</v>
      </c>
      <c r="B13" s="5">
        <f t="shared" si="10"/>
        <v>45813</v>
      </c>
      <c r="C13" s="5">
        <f t="shared" si="11"/>
        <v>45826</v>
      </c>
      <c r="D13" s="5">
        <f t="shared" si="12"/>
        <v>45841</v>
      </c>
      <c r="E13" s="5">
        <f t="shared" si="2"/>
        <v>45830</v>
      </c>
      <c r="F13">
        <v>2025</v>
      </c>
      <c r="L13" s="5">
        <f t="shared" si="8"/>
        <v>45813</v>
      </c>
      <c r="N13" s="7" t="s">
        <v>31</v>
      </c>
      <c r="V13" t="str">
        <f>Table3[[#This Row],[Name of Parliamentarian Office]]</f>
        <v>Bates, Stephen</v>
      </c>
      <c r="W13" t="str">
        <f t="shared" si="3"/>
        <v>Bates, Stephen</v>
      </c>
    </row>
    <row r="14" spans="1:29" x14ac:dyDescent="0.25">
      <c r="A14">
        <v>1</v>
      </c>
      <c r="B14" s="5">
        <f t="shared" si="10"/>
        <v>45827</v>
      </c>
      <c r="C14" s="5">
        <f t="shared" si="11"/>
        <v>45840</v>
      </c>
      <c r="D14" s="5">
        <f t="shared" si="12"/>
        <v>45855</v>
      </c>
      <c r="E14" s="5">
        <f t="shared" si="2"/>
        <v>45844</v>
      </c>
      <c r="F14">
        <v>2026</v>
      </c>
      <c r="L14" s="5"/>
      <c r="N14" s="7" t="s">
        <v>32</v>
      </c>
      <c r="V14" t="str">
        <f>Table3[[#This Row],[Name of Parliamentarian Office]]</f>
        <v>Bell, Angie</v>
      </c>
      <c r="W14" t="str">
        <f t="shared" si="3"/>
        <v>Bell, Angie</v>
      </c>
    </row>
    <row r="15" spans="1:29" x14ac:dyDescent="0.25">
      <c r="A15">
        <v>2</v>
      </c>
      <c r="B15" s="5">
        <f t="shared" ref="B15:B35" si="13">B14+14</f>
        <v>45841</v>
      </c>
      <c r="C15" s="5">
        <f t="shared" ref="C15:C35" si="14">C14+14</f>
        <v>45854</v>
      </c>
      <c r="D15" s="5">
        <f t="shared" ref="D15:D35" si="15">D14+14</f>
        <v>45869</v>
      </c>
      <c r="E15" s="5">
        <f t="shared" si="2"/>
        <v>45858</v>
      </c>
      <c r="F15">
        <v>2026</v>
      </c>
      <c r="N15" s="7" t="s">
        <v>254</v>
      </c>
      <c r="V15" t="str">
        <f>Table3[[#This Row],[Name of Parliamentarian Office]]</f>
        <v>Belyea, Jodie</v>
      </c>
      <c r="W15" t="str">
        <f t="shared" si="3"/>
        <v>Belyea, Jodie</v>
      </c>
    </row>
    <row r="16" spans="1:29" x14ac:dyDescent="0.25">
      <c r="A16">
        <v>3</v>
      </c>
      <c r="B16" s="5">
        <f t="shared" si="13"/>
        <v>45855</v>
      </c>
      <c r="C16" s="5">
        <f t="shared" si="14"/>
        <v>45868</v>
      </c>
      <c r="D16" s="5">
        <f t="shared" si="15"/>
        <v>45883</v>
      </c>
      <c r="E16" s="5">
        <f t="shared" si="2"/>
        <v>45872</v>
      </c>
      <c r="F16">
        <v>2026</v>
      </c>
      <c r="N16" s="7" t="s">
        <v>204</v>
      </c>
      <c r="V16" t="str">
        <f>Table3[[#This Row],[Name of Parliamentarian Office]]</f>
        <v>Bilyk, Catryna</v>
      </c>
      <c r="W16" t="str">
        <f t="shared" si="3"/>
        <v>Bilyk, Catryna</v>
      </c>
    </row>
    <row r="17" spans="1:23" x14ac:dyDescent="0.25">
      <c r="A17">
        <v>4</v>
      </c>
      <c r="B17" s="5">
        <f t="shared" si="13"/>
        <v>45869</v>
      </c>
      <c r="C17" s="5">
        <f t="shared" si="14"/>
        <v>45882</v>
      </c>
      <c r="D17" s="5">
        <f t="shared" si="15"/>
        <v>45897</v>
      </c>
      <c r="E17" s="5">
        <f t="shared" si="2"/>
        <v>45886</v>
      </c>
      <c r="F17">
        <v>2026</v>
      </c>
      <c r="N17" s="7" t="s">
        <v>192</v>
      </c>
      <c r="V17" t="str">
        <f>Table3[[#This Row],[Name of Parliamentarian Office]]</f>
        <v>Birmingham, Simon</v>
      </c>
      <c r="W17" t="str">
        <f t="shared" si="3"/>
        <v>Birmingham, Simon</v>
      </c>
    </row>
    <row r="18" spans="1:23" x14ac:dyDescent="0.25">
      <c r="A18">
        <v>5</v>
      </c>
      <c r="B18" s="5">
        <f t="shared" si="13"/>
        <v>45883</v>
      </c>
      <c r="C18" s="5">
        <f t="shared" si="14"/>
        <v>45896</v>
      </c>
      <c r="D18" s="5">
        <f t="shared" si="15"/>
        <v>45911</v>
      </c>
      <c r="E18" s="5">
        <f t="shared" si="2"/>
        <v>45900</v>
      </c>
      <c r="F18">
        <v>2026</v>
      </c>
      <c r="N18" s="7" t="s">
        <v>33</v>
      </c>
      <c r="V18" t="str">
        <f>Table3[[#This Row],[Name of Parliamentarian Office]]</f>
        <v>Birrell, Sam</v>
      </c>
      <c r="W18" t="str">
        <f t="shared" si="3"/>
        <v>Birrell, Sam</v>
      </c>
    </row>
    <row r="19" spans="1:23" x14ac:dyDescent="0.25">
      <c r="A19">
        <v>6</v>
      </c>
      <c r="B19" s="5">
        <f t="shared" si="13"/>
        <v>45897</v>
      </c>
      <c r="C19" s="5">
        <f t="shared" si="14"/>
        <v>45910</v>
      </c>
      <c r="D19" s="5">
        <f t="shared" si="15"/>
        <v>45925</v>
      </c>
      <c r="E19" s="5">
        <f t="shared" si="2"/>
        <v>45914</v>
      </c>
      <c r="F19">
        <v>2026</v>
      </c>
      <c r="N19" s="7" t="s">
        <v>34</v>
      </c>
      <c r="V19" t="str">
        <f>Table3[[#This Row],[Name of Parliamentarian Office]]</f>
        <v>Bowen, Chris</v>
      </c>
      <c r="W19" t="str">
        <f t="shared" si="3"/>
        <v>Bowen, Chris</v>
      </c>
    </row>
    <row r="20" spans="1:23" x14ac:dyDescent="0.25">
      <c r="A20">
        <v>7</v>
      </c>
      <c r="B20" s="5">
        <f t="shared" si="13"/>
        <v>45911</v>
      </c>
      <c r="C20" s="5">
        <f t="shared" si="14"/>
        <v>45924</v>
      </c>
      <c r="D20" s="5">
        <f t="shared" si="15"/>
        <v>45939</v>
      </c>
      <c r="E20" s="5">
        <f t="shared" si="2"/>
        <v>45928</v>
      </c>
      <c r="F20">
        <v>2026</v>
      </c>
      <c r="N20" s="7" t="s">
        <v>35</v>
      </c>
      <c r="V20" t="str">
        <f>Table3[[#This Row],[Name of Parliamentarian Office]]</f>
        <v>Boyce, Colin</v>
      </c>
      <c r="W20" t="str">
        <f t="shared" si="3"/>
        <v>Boyce, Colin</v>
      </c>
    </row>
    <row r="21" spans="1:23" x14ac:dyDescent="0.25">
      <c r="A21">
        <v>8</v>
      </c>
      <c r="B21" s="5">
        <f t="shared" si="13"/>
        <v>45925</v>
      </c>
      <c r="C21" s="5">
        <f t="shared" si="14"/>
        <v>45938</v>
      </c>
      <c r="D21" s="5">
        <f t="shared" si="15"/>
        <v>45953</v>
      </c>
      <c r="E21" s="5">
        <f t="shared" si="2"/>
        <v>45942</v>
      </c>
      <c r="F21">
        <v>2026</v>
      </c>
      <c r="N21" s="7" t="s">
        <v>166</v>
      </c>
      <c r="V21" t="str">
        <f>Table3[[#This Row],[Name of Parliamentarian Office]]</f>
        <v>Bragg, Andrew</v>
      </c>
      <c r="W21" t="str">
        <f t="shared" si="3"/>
        <v>Bragg, Andrew</v>
      </c>
    </row>
    <row r="22" spans="1:23" x14ac:dyDescent="0.25">
      <c r="A22">
        <v>9</v>
      </c>
      <c r="B22" s="5">
        <f t="shared" si="13"/>
        <v>45939</v>
      </c>
      <c r="C22" s="5">
        <f t="shared" si="14"/>
        <v>45952</v>
      </c>
      <c r="D22" s="5">
        <f t="shared" si="15"/>
        <v>45967</v>
      </c>
      <c r="E22" s="5">
        <f t="shared" si="2"/>
        <v>45956</v>
      </c>
      <c r="F22">
        <v>2026</v>
      </c>
      <c r="N22" s="7" t="s">
        <v>36</v>
      </c>
      <c r="V22" t="str">
        <f>Table3[[#This Row],[Name of Parliamentarian Office]]</f>
        <v>Broadbent, Russell</v>
      </c>
      <c r="W22" t="str">
        <f t="shared" si="3"/>
        <v>Broadbent, Russell</v>
      </c>
    </row>
    <row r="23" spans="1:23" x14ac:dyDescent="0.25">
      <c r="A23">
        <v>10</v>
      </c>
      <c r="B23" s="5">
        <f t="shared" si="13"/>
        <v>45953</v>
      </c>
      <c r="C23" s="5">
        <f t="shared" si="14"/>
        <v>45966</v>
      </c>
      <c r="D23" s="5">
        <f t="shared" si="15"/>
        <v>45981</v>
      </c>
      <c r="E23" s="5">
        <f t="shared" si="2"/>
        <v>45970</v>
      </c>
      <c r="F23">
        <v>2026</v>
      </c>
      <c r="N23" s="7" t="s">
        <v>225</v>
      </c>
      <c r="V23" t="str">
        <f>Table3[[#This Row],[Name of Parliamentarian Office]]</f>
        <v>Brockman, William</v>
      </c>
      <c r="W23" t="str">
        <f t="shared" si="3"/>
        <v>Brockman, William</v>
      </c>
    </row>
    <row r="24" spans="1:23" x14ac:dyDescent="0.25">
      <c r="A24">
        <v>11</v>
      </c>
      <c r="B24" s="5">
        <f t="shared" si="13"/>
        <v>45967</v>
      </c>
      <c r="C24" s="5">
        <f t="shared" si="14"/>
        <v>45980</v>
      </c>
      <c r="D24" s="5">
        <f t="shared" si="15"/>
        <v>45995</v>
      </c>
      <c r="E24" s="5">
        <f t="shared" si="2"/>
        <v>45984</v>
      </c>
      <c r="F24">
        <v>2026</v>
      </c>
      <c r="N24" s="7" t="s">
        <v>205</v>
      </c>
      <c r="V24" t="str">
        <f>Table3[[#This Row],[Name of Parliamentarian Office]]</f>
        <v>Brown, Carol</v>
      </c>
      <c r="W24" t="str">
        <f t="shared" si="3"/>
        <v>Brown, Carol</v>
      </c>
    </row>
    <row r="25" spans="1:23" x14ac:dyDescent="0.25">
      <c r="A25">
        <v>12</v>
      </c>
      <c r="B25" s="5">
        <f t="shared" si="13"/>
        <v>45981</v>
      </c>
      <c r="C25" s="5">
        <f t="shared" si="14"/>
        <v>45994</v>
      </c>
      <c r="D25" s="5">
        <f t="shared" si="15"/>
        <v>46009</v>
      </c>
      <c r="E25" s="5">
        <f t="shared" si="2"/>
        <v>45998</v>
      </c>
      <c r="F25">
        <v>2026</v>
      </c>
      <c r="N25" s="7" t="s">
        <v>255</v>
      </c>
      <c r="V25" t="str">
        <f>Table3[[#This Row],[Name of Parliamentarian Office]]</f>
        <v>Buchholz, Scott</v>
      </c>
      <c r="W25" t="str">
        <f t="shared" si="3"/>
        <v>Buchholz, Scott</v>
      </c>
    </row>
    <row r="26" spans="1:23" x14ac:dyDescent="0.25">
      <c r="A26">
        <v>13</v>
      </c>
      <c r="B26" s="5">
        <f t="shared" si="13"/>
        <v>45995</v>
      </c>
      <c r="C26" s="5">
        <f t="shared" si="14"/>
        <v>46008</v>
      </c>
      <c r="D26" s="5">
        <f t="shared" si="15"/>
        <v>46023</v>
      </c>
      <c r="E26" s="5">
        <f t="shared" si="2"/>
        <v>46012</v>
      </c>
      <c r="F26">
        <v>2026</v>
      </c>
      <c r="N26" s="7" t="s">
        <v>37</v>
      </c>
      <c r="V26" t="str">
        <f>Table3[[#This Row],[Name of Parliamentarian Office]]</f>
        <v>Burke, Tony</v>
      </c>
      <c r="W26" t="str">
        <f t="shared" si="3"/>
        <v>Burke, Tony</v>
      </c>
    </row>
    <row r="27" spans="1:23" x14ac:dyDescent="0.25">
      <c r="A27">
        <v>14</v>
      </c>
      <c r="B27" s="5">
        <f t="shared" si="13"/>
        <v>46009</v>
      </c>
      <c r="C27" s="5">
        <f t="shared" si="14"/>
        <v>46022</v>
      </c>
      <c r="D27" s="5">
        <f t="shared" si="15"/>
        <v>46037</v>
      </c>
      <c r="E27" s="5">
        <f t="shared" si="2"/>
        <v>46026</v>
      </c>
      <c r="F27">
        <v>2026</v>
      </c>
      <c r="N27" s="7" t="s">
        <v>38</v>
      </c>
      <c r="V27" t="str">
        <f>Table3[[#This Row],[Name of Parliamentarian Office]]</f>
        <v>Burnell, Matt</v>
      </c>
      <c r="W27" t="str">
        <f t="shared" si="3"/>
        <v>Burnell, Matt</v>
      </c>
    </row>
    <row r="28" spans="1:23" x14ac:dyDescent="0.25">
      <c r="A28">
        <v>15</v>
      </c>
      <c r="B28" s="5">
        <f t="shared" si="13"/>
        <v>46023</v>
      </c>
      <c r="C28" s="5">
        <f t="shared" si="14"/>
        <v>46036</v>
      </c>
      <c r="D28" s="5">
        <f t="shared" si="15"/>
        <v>46051</v>
      </c>
      <c r="E28" s="5">
        <f t="shared" si="2"/>
        <v>46040</v>
      </c>
      <c r="F28">
        <v>2026</v>
      </c>
      <c r="N28" s="7" t="s">
        <v>39</v>
      </c>
      <c r="V28" t="str">
        <f>Table3[[#This Row],[Name of Parliamentarian Office]]</f>
        <v>Burney, Linda</v>
      </c>
      <c r="W28" t="str">
        <f t="shared" si="3"/>
        <v>Burney, Linda</v>
      </c>
    </row>
    <row r="29" spans="1:23" x14ac:dyDescent="0.25">
      <c r="A29">
        <v>16</v>
      </c>
      <c r="B29" s="5">
        <f t="shared" si="13"/>
        <v>46037</v>
      </c>
      <c r="C29" s="5">
        <f t="shared" si="14"/>
        <v>46050</v>
      </c>
      <c r="D29" s="5">
        <f t="shared" si="15"/>
        <v>46065</v>
      </c>
      <c r="E29" s="5">
        <f t="shared" si="2"/>
        <v>46054</v>
      </c>
      <c r="F29">
        <v>2026</v>
      </c>
      <c r="N29" s="7" t="s">
        <v>40</v>
      </c>
      <c r="V29" t="str">
        <f>Table3[[#This Row],[Name of Parliamentarian Office]]</f>
        <v>Burns, Josh</v>
      </c>
      <c r="W29" t="str">
        <f t="shared" si="3"/>
        <v>Burns, Josh</v>
      </c>
    </row>
    <row r="30" spans="1:23" x14ac:dyDescent="0.25">
      <c r="A30">
        <v>17</v>
      </c>
      <c r="B30" s="5">
        <f t="shared" si="13"/>
        <v>46051</v>
      </c>
      <c r="C30" s="5">
        <f t="shared" si="14"/>
        <v>46064</v>
      </c>
      <c r="D30" s="5">
        <f t="shared" si="15"/>
        <v>46079</v>
      </c>
      <c r="E30" s="5">
        <f t="shared" si="2"/>
        <v>46068</v>
      </c>
      <c r="F30">
        <v>2026</v>
      </c>
      <c r="N30" s="7" t="s">
        <v>41</v>
      </c>
      <c r="V30" t="str">
        <f>Table3[[#This Row],[Name of Parliamentarian Office]]</f>
        <v>Butler, Mark</v>
      </c>
      <c r="W30" t="str">
        <f t="shared" si="3"/>
        <v>Butler, Mark</v>
      </c>
    </row>
    <row r="31" spans="1:23" x14ac:dyDescent="0.25">
      <c r="A31">
        <v>18</v>
      </c>
      <c r="B31" s="5">
        <f t="shared" si="13"/>
        <v>46065</v>
      </c>
      <c r="C31" s="5">
        <f t="shared" si="14"/>
        <v>46078</v>
      </c>
      <c r="D31" s="5">
        <f t="shared" si="15"/>
        <v>46093</v>
      </c>
      <c r="E31" s="5">
        <f t="shared" si="2"/>
        <v>46082</v>
      </c>
      <c r="F31">
        <v>2026</v>
      </c>
      <c r="N31" s="7" t="s">
        <v>42</v>
      </c>
      <c r="V31" t="str">
        <f>Table3[[#This Row],[Name of Parliamentarian Office]]</f>
        <v>Byrnes, Alison</v>
      </c>
      <c r="W31" t="str">
        <f t="shared" si="3"/>
        <v>Byrnes, Alison</v>
      </c>
    </row>
    <row r="32" spans="1:23" x14ac:dyDescent="0.25">
      <c r="A32">
        <v>19</v>
      </c>
      <c r="B32" s="5">
        <f t="shared" si="13"/>
        <v>46079</v>
      </c>
      <c r="C32" s="5">
        <f t="shared" si="14"/>
        <v>46092</v>
      </c>
      <c r="D32" s="5">
        <f t="shared" si="15"/>
        <v>46107</v>
      </c>
      <c r="E32" s="5">
        <f t="shared" si="2"/>
        <v>46096</v>
      </c>
      <c r="F32">
        <v>2026</v>
      </c>
      <c r="N32" s="7" t="s">
        <v>167</v>
      </c>
      <c r="V32" t="str">
        <f>Table3[[#This Row],[Name of Parliamentarian Office]]</f>
        <v>Cadell, Ross</v>
      </c>
      <c r="W32" t="str">
        <f t="shared" si="3"/>
        <v>Cadell, Ross</v>
      </c>
    </row>
    <row r="33" spans="1:23" x14ac:dyDescent="0.25">
      <c r="A33">
        <v>20</v>
      </c>
      <c r="B33" s="5">
        <f t="shared" si="13"/>
        <v>46093</v>
      </c>
      <c r="C33" s="5">
        <f t="shared" si="14"/>
        <v>46106</v>
      </c>
      <c r="D33" s="5">
        <f t="shared" si="15"/>
        <v>46121</v>
      </c>
      <c r="E33" s="5">
        <f t="shared" si="2"/>
        <v>46110</v>
      </c>
      <c r="F33">
        <v>2026</v>
      </c>
      <c r="N33" s="7" t="s">
        <v>43</v>
      </c>
      <c r="V33" t="str">
        <f>Table3[[#This Row],[Name of Parliamentarian Office]]</f>
        <v>Caldwell, Cameron</v>
      </c>
      <c r="W33" t="str">
        <f t="shared" si="3"/>
        <v>Caldwell, Cameron</v>
      </c>
    </row>
    <row r="34" spans="1:23" x14ac:dyDescent="0.25">
      <c r="A34">
        <v>21</v>
      </c>
      <c r="B34" s="5">
        <f t="shared" si="13"/>
        <v>46107</v>
      </c>
      <c r="C34" s="5">
        <f t="shared" si="14"/>
        <v>46120</v>
      </c>
      <c r="D34" s="5">
        <f t="shared" si="15"/>
        <v>46135</v>
      </c>
      <c r="E34" s="5">
        <f t="shared" si="2"/>
        <v>46124</v>
      </c>
      <c r="F34">
        <v>2026</v>
      </c>
      <c r="N34" s="7" t="s">
        <v>180</v>
      </c>
      <c r="V34" t="str">
        <f>Table3[[#This Row],[Name of Parliamentarian Office]]</f>
        <v>Canavan, Matthew</v>
      </c>
      <c r="W34" t="str">
        <f t="shared" si="3"/>
        <v>Canavan, Matthew</v>
      </c>
    </row>
    <row r="35" spans="1:23" x14ac:dyDescent="0.25">
      <c r="A35">
        <v>22</v>
      </c>
      <c r="B35" s="5">
        <f t="shared" si="13"/>
        <v>46121</v>
      </c>
      <c r="C35" s="5">
        <f t="shared" si="14"/>
        <v>46134</v>
      </c>
      <c r="D35" s="5">
        <f t="shared" si="15"/>
        <v>46149</v>
      </c>
      <c r="E35" s="5">
        <f t="shared" si="2"/>
        <v>46138</v>
      </c>
      <c r="F35">
        <v>2026</v>
      </c>
      <c r="N35" s="7" t="s">
        <v>226</v>
      </c>
      <c r="V35" t="str">
        <f>Table3[[#This Row],[Name of Parliamentarian Office]]</f>
        <v>Cash, Michaelia</v>
      </c>
      <c r="W35" t="str">
        <f t="shared" si="3"/>
        <v>Cash, Michaelia</v>
      </c>
    </row>
    <row r="36" spans="1:23" x14ac:dyDescent="0.25">
      <c r="A36">
        <v>23</v>
      </c>
      <c r="B36" s="5">
        <f t="shared" ref="B36:B41" si="16">B35+14</f>
        <v>46135</v>
      </c>
      <c r="C36" s="5">
        <f t="shared" ref="C36:C41" si="17">C35+14</f>
        <v>46148</v>
      </c>
      <c r="D36" s="5">
        <f t="shared" ref="D36:D41" si="18">D35+14</f>
        <v>46163</v>
      </c>
      <c r="E36" s="5">
        <f t="shared" si="2"/>
        <v>46152</v>
      </c>
      <c r="F36">
        <v>2026</v>
      </c>
      <c r="N36" s="7" t="s">
        <v>44</v>
      </c>
      <c r="V36" t="str">
        <f>Table3[[#This Row],[Name of Parliamentarian Office]]</f>
        <v>Chalmers, Jim</v>
      </c>
      <c r="W36" t="str">
        <f t="shared" si="3"/>
        <v>Chalmers, Jim</v>
      </c>
    </row>
    <row r="37" spans="1:23" x14ac:dyDescent="0.25">
      <c r="A37">
        <v>24</v>
      </c>
      <c r="B37" s="5">
        <f t="shared" si="16"/>
        <v>46149</v>
      </c>
      <c r="C37" s="5">
        <f t="shared" si="17"/>
        <v>46162</v>
      </c>
      <c r="D37" s="5">
        <f t="shared" si="18"/>
        <v>46177</v>
      </c>
      <c r="E37" s="5">
        <f t="shared" si="2"/>
        <v>46166</v>
      </c>
      <c r="F37">
        <v>2026</v>
      </c>
      <c r="N37" s="7" t="s">
        <v>206</v>
      </c>
      <c r="V37" t="str">
        <f>Table3[[#This Row],[Name of Parliamentarian Office]]</f>
        <v>Chandler, Claire</v>
      </c>
      <c r="W37" t="str">
        <f t="shared" si="3"/>
        <v>Chandler, Claire</v>
      </c>
    </row>
    <row r="38" spans="1:23" x14ac:dyDescent="0.25">
      <c r="A38">
        <v>25</v>
      </c>
      <c r="B38" s="5">
        <f t="shared" si="16"/>
        <v>46163</v>
      </c>
      <c r="C38" s="5">
        <f t="shared" si="17"/>
        <v>46176</v>
      </c>
      <c r="D38" s="5">
        <f t="shared" si="18"/>
        <v>46191</v>
      </c>
      <c r="E38" s="5">
        <f t="shared" si="2"/>
        <v>46180</v>
      </c>
      <c r="F38">
        <v>2026</v>
      </c>
      <c r="N38" s="7" t="s">
        <v>45</v>
      </c>
      <c r="V38" t="str">
        <f>Table3[[#This Row],[Name of Parliamentarian Office]]</f>
        <v>Chandler-Mather, Max</v>
      </c>
      <c r="W38" t="str">
        <f t="shared" si="3"/>
        <v>Chandler-Mather, Max</v>
      </c>
    </row>
    <row r="39" spans="1:23" x14ac:dyDescent="0.25">
      <c r="A39">
        <v>26</v>
      </c>
      <c r="B39" s="5">
        <f t="shared" si="16"/>
        <v>46177</v>
      </c>
      <c r="C39" s="5">
        <f t="shared" si="17"/>
        <v>46190</v>
      </c>
      <c r="D39" s="5">
        <f t="shared" si="18"/>
        <v>46205</v>
      </c>
      <c r="E39" s="5">
        <f t="shared" si="2"/>
        <v>46194</v>
      </c>
      <c r="F39">
        <v>2026</v>
      </c>
      <c r="N39" s="7" t="s">
        <v>46</v>
      </c>
      <c r="V39" t="str">
        <f>Table3[[#This Row],[Name of Parliamentarian Office]]</f>
        <v>Chaney, Kate</v>
      </c>
      <c r="W39" t="str">
        <f t="shared" si="3"/>
        <v>Chaney, Kate</v>
      </c>
    </row>
    <row r="40" spans="1:23" x14ac:dyDescent="0.25">
      <c r="A40">
        <v>1</v>
      </c>
      <c r="B40" s="5">
        <f t="shared" si="16"/>
        <v>46191</v>
      </c>
      <c r="C40" s="5">
        <f t="shared" si="17"/>
        <v>46204</v>
      </c>
      <c r="D40" s="5">
        <f t="shared" si="18"/>
        <v>46219</v>
      </c>
      <c r="E40" s="5">
        <f t="shared" si="2"/>
        <v>46208</v>
      </c>
      <c r="F40">
        <f>F14+1</f>
        <v>2027</v>
      </c>
      <c r="N40" s="7" t="s">
        <v>47</v>
      </c>
      <c r="V40" t="str">
        <f>Table3[[#This Row],[Name of Parliamentarian Office]]</f>
        <v>Charlton, Andrew</v>
      </c>
      <c r="W40" t="str">
        <f t="shared" si="3"/>
        <v>Charlton, Andrew</v>
      </c>
    </row>
    <row r="41" spans="1:23" x14ac:dyDescent="0.25">
      <c r="A41">
        <f>A40+1</f>
        <v>2</v>
      </c>
      <c r="B41" s="5">
        <f t="shared" si="16"/>
        <v>46205</v>
      </c>
      <c r="C41" s="5">
        <f t="shared" si="17"/>
        <v>46218</v>
      </c>
      <c r="D41" s="5">
        <f t="shared" si="18"/>
        <v>46233</v>
      </c>
      <c r="E41" s="5">
        <f t="shared" si="2"/>
        <v>46222</v>
      </c>
      <c r="F41">
        <f>F15+1</f>
        <v>2027</v>
      </c>
      <c r="N41" s="7" t="s">
        <v>48</v>
      </c>
      <c r="V41" t="str">
        <f>Table3[[#This Row],[Name of Parliamentarian Office]]</f>
        <v>Chester, Darren</v>
      </c>
      <c r="W41" t="str">
        <f>IFERROR(LEFT(V41,FIND(" ",V41,FIND(" ",V41)+1)-1),V41)</f>
        <v>Chester, Darren</v>
      </c>
    </row>
    <row r="42" spans="1:23" x14ac:dyDescent="0.25">
      <c r="A42">
        <f t="shared" ref="A42:A75" si="19">A41+1</f>
        <v>3</v>
      </c>
      <c r="B42" s="5">
        <f t="shared" ref="B42:B75" si="20">B41+14</f>
        <v>46219</v>
      </c>
      <c r="C42" s="5">
        <f t="shared" ref="C42:C75" si="21">C41+14</f>
        <v>46232</v>
      </c>
      <c r="D42" s="5">
        <f t="shared" ref="D42:D75" si="22">D41+14</f>
        <v>46247</v>
      </c>
      <c r="E42" s="5">
        <f t="shared" si="2"/>
        <v>46236</v>
      </c>
      <c r="F42">
        <f t="shared" ref="F42:F105" si="23">F16+1</f>
        <v>2027</v>
      </c>
      <c r="N42" s="7" t="s">
        <v>49</v>
      </c>
      <c r="V42" t="str">
        <f>Table3[[#This Row],[Name of Parliamentarian Office]]</f>
        <v>Chesters, Lisa</v>
      </c>
      <c r="W42" t="str">
        <f t="shared" ref="W42:W105" si="24">IFERROR(LEFT(V42,FIND(" ",V42,FIND(" ",V42)+1)-1),V42)</f>
        <v>Chesters, Lisa</v>
      </c>
    </row>
    <row r="43" spans="1:23" x14ac:dyDescent="0.25">
      <c r="A43">
        <f t="shared" si="19"/>
        <v>4</v>
      </c>
      <c r="B43" s="5">
        <f t="shared" si="20"/>
        <v>46233</v>
      </c>
      <c r="C43" s="5">
        <f t="shared" si="21"/>
        <v>46246</v>
      </c>
      <c r="D43" s="5">
        <f t="shared" si="22"/>
        <v>46261</v>
      </c>
      <c r="E43" s="5">
        <f t="shared" si="2"/>
        <v>46250</v>
      </c>
      <c r="F43">
        <f t="shared" si="23"/>
        <v>2027</v>
      </c>
      <c r="N43" s="7" t="s">
        <v>181</v>
      </c>
      <c r="V43" t="str">
        <f>Table3[[#This Row],[Name of Parliamentarian Office]]</f>
        <v>Chisholm, Anthony</v>
      </c>
      <c r="W43" t="str">
        <f t="shared" si="24"/>
        <v>Chisholm, Anthony</v>
      </c>
    </row>
    <row r="44" spans="1:23" x14ac:dyDescent="0.25">
      <c r="A44">
        <f t="shared" si="19"/>
        <v>5</v>
      </c>
      <c r="B44" s="5">
        <f t="shared" si="20"/>
        <v>46247</v>
      </c>
      <c r="C44" s="5">
        <f t="shared" si="21"/>
        <v>46260</v>
      </c>
      <c r="D44" s="5">
        <f t="shared" si="22"/>
        <v>46275</v>
      </c>
      <c r="E44" s="5">
        <f t="shared" si="2"/>
        <v>46264</v>
      </c>
      <c r="F44">
        <f t="shared" si="23"/>
        <v>2027</v>
      </c>
      <c r="N44" s="7" t="s">
        <v>214</v>
      </c>
      <c r="V44" t="str">
        <f>Table3[[#This Row],[Name of Parliamentarian Office]]</f>
        <v>Ciccone, Raff</v>
      </c>
      <c r="W44" t="str">
        <f t="shared" si="24"/>
        <v>Ciccone, Raff</v>
      </c>
    </row>
    <row r="45" spans="1:23" x14ac:dyDescent="0.25">
      <c r="A45">
        <f t="shared" si="19"/>
        <v>6</v>
      </c>
      <c r="B45" s="5">
        <f t="shared" si="20"/>
        <v>46261</v>
      </c>
      <c r="C45" s="5">
        <f t="shared" si="21"/>
        <v>46274</v>
      </c>
      <c r="D45" s="5">
        <f t="shared" si="22"/>
        <v>46289</v>
      </c>
      <c r="E45" s="5">
        <f t="shared" si="2"/>
        <v>46278</v>
      </c>
      <c r="F45">
        <f t="shared" si="23"/>
        <v>2027</v>
      </c>
      <c r="N45" s="7" t="s">
        <v>50</v>
      </c>
      <c r="V45" t="str">
        <f>Table3[[#This Row],[Name of Parliamentarian Office]]</f>
        <v>Clare, Jason</v>
      </c>
      <c r="W45" t="str">
        <f t="shared" si="24"/>
        <v>Clare, Jason</v>
      </c>
    </row>
    <row r="46" spans="1:23" x14ac:dyDescent="0.25">
      <c r="A46">
        <f t="shared" si="19"/>
        <v>7</v>
      </c>
      <c r="B46" s="5">
        <f t="shared" si="20"/>
        <v>46275</v>
      </c>
      <c r="C46" s="5">
        <f t="shared" si="21"/>
        <v>46288</v>
      </c>
      <c r="D46" s="5">
        <f t="shared" si="22"/>
        <v>46303</v>
      </c>
      <c r="E46" s="5">
        <f t="shared" si="2"/>
        <v>46292</v>
      </c>
      <c r="F46">
        <f t="shared" si="23"/>
        <v>2027</v>
      </c>
      <c r="N46" s="7" t="s">
        <v>51</v>
      </c>
      <c r="V46" t="str">
        <f>Table3[[#This Row],[Name of Parliamentarian Office]]</f>
        <v>Claydon, Sharon</v>
      </c>
      <c r="W46" t="str">
        <f t="shared" si="24"/>
        <v>Claydon, Sharon</v>
      </c>
    </row>
    <row r="47" spans="1:23" x14ac:dyDescent="0.25">
      <c r="A47">
        <f t="shared" si="19"/>
        <v>8</v>
      </c>
      <c r="B47" s="5">
        <f t="shared" si="20"/>
        <v>46289</v>
      </c>
      <c r="C47" s="5">
        <f t="shared" si="21"/>
        <v>46302</v>
      </c>
      <c r="D47" s="5">
        <f t="shared" si="22"/>
        <v>46317</v>
      </c>
      <c r="E47" s="5">
        <f t="shared" si="2"/>
        <v>46306</v>
      </c>
      <c r="F47">
        <f t="shared" si="23"/>
        <v>2027</v>
      </c>
      <c r="N47" s="7" t="s">
        <v>52</v>
      </c>
      <c r="V47" t="str">
        <f>Table3[[#This Row],[Name of Parliamentarian Office]]</f>
        <v>Coker, Libby</v>
      </c>
      <c r="W47" t="str">
        <f t="shared" si="24"/>
        <v>Coker, Libby</v>
      </c>
    </row>
    <row r="48" spans="1:23" x14ac:dyDescent="0.25">
      <c r="A48">
        <f t="shared" si="19"/>
        <v>9</v>
      </c>
      <c r="B48" s="5">
        <f t="shared" si="20"/>
        <v>46303</v>
      </c>
      <c r="C48" s="5">
        <f t="shared" si="21"/>
        <v>46316</v>
      </c>
      <c r="D48" s="5">
        <f t="shared" si="22"/>
        <v>46331</v>
      </c>
      <c r="E48" s="5">
        <f t="shared" si="2"/>
        <v>46320</v>
      </c>
      <c r="F48">
        <f t="shared" si="23"/>
        <v>2027</v>
      </c>
      <c r="N48" s="7" t="s">
        <v>256</v>
      </c>
      <c r="V48" t="str">
        <f>Table3[[#This Row],[Name of Parliamentarian Office]]</f>
        <v>Colbeck, Richard</v>
      </c>
      <c r="W48" t="str">
        <f t="shared" si="24"/>
        <v>Colbeck, Richard</v>
      </c>
    </row>
    <row r="49" spans="1:23" x14ac:dyDescent="0.25">
      <c r="A49">
        <f t="shared" si="19"/>
        <v>10</v>
      </c>
      <c r="B49" s="5">
        <f t="shared" si="20"/>
        <v>46317</v>
      </c>
      <c r="C49" s="5">
        <f t="shared" si="21"/>
        <v>46330</v>
      </c>
      <c r="D49" s="5">
        <f t="shared" si="22"/>
        <v>46345</v>
      </c>
      <c r="E49" s="5">
        <f t="shared" si="2"/>
        <v>46334</v>
      </c>
      <c r="F49">
        <f t="shared" si="23"/>
        <v>2027</v>
      </c>
      <c r="N49" s="7" t="s">
        <v>53</v>
      </c>
      <c r="V49" t="str">
        <f>Table3[[#This Row],[Name of Parliamentarian Office]]</f>
        <v>Coleman, David</v>
      </c>
      <c r="W49" t="str">
        <f t="shared" si="24"/>
        <v>Coleman, David</v>
      </c>
    </row>
    <row r="50" spans="1:23" x14ac:dyDescent="0.25">
      <c r="A50">
        <f t="shared" si="19"/>
        <v>11</v>
      </c>
      <c r="B50" s="5">
        <f t="shared" si="20"/>
        <v>46331</v>
      </c>
      <c r="C50" s="5">
        <f t="shared" si="21"/>
        <v>46344</v>
      </c>
      <c r="D50" s="5">
        <f t="shared" si="22"/>
        <v>46359</v>
      </c>
      <c r="E50" s="5">
        <f t="shared" si="2"/>
        <v>46348</v>
      </c>
      <c r="F50">
        <f t="shared" si="23"/>
        <v>2027</v>
      </c>
      <c r="N50" s="7" t="s">
        <v>54</v>
      </c>
      <c r="V50" t="str">
        <f>Table3[[#This Row],[Name of Parliamentarian Office]]</f>
        <v>Collins, Julie</v>
      </c>
      <c r="W50" t="str">
        <f t="shared" si="24"/>
        <v>Collins, Julie</v>
      </c>
    </row>
    <row r="51" spans="1:23" x14ac:dyDescent="0.25">
      <c r="A51">
        <f t="shared" si="19"/>
        <v>12</v>
      </c>
      <c r="B51" s="5">
        <f t="shared" si="20"/>
        <v>46345</v>
      </c>
      <c r="C51" s="5">
        <f t="shared" si="21"/>
        <v>46358</v>
      </c>
      <c r="D51" s="5">
        <f t="shared" si="22"/>
        <v>46373</v>
      </c>
      <c r="E51" s="5">
        <f t="shared" si="2"/>
        <v>46362</v>
      </c>
      <c r="F51">
        <f t="shared" si="23"/>
        <v>2027</v>
      </c>
      <c r="N51" s="7" t="s">
        <v>55</v>
      </c>
      <c r="V51" t="str">
        <f>Table3[[#This Row],[Name of Parliamentarian Office]]</f>
        <v>Conaghan, Patrick</v>
      </c>
      <c r="W51" t="str">
        <f t="shared" si="24"/>
        <v>Conaghan, Patrick</v>
      </c>
    </row>
    <row r="52" spans="1:23" x14ac:dyDescent="0.25">
      <c r="A52">
        <f t="shared" si="19"/>
        <v>13</v>
      </c>
      <c r="B52" s="5">
        <f t="shared" si="20"/>
        <v>46359</v>
      </c>
      <c r="C52" s="5">
        <f t="shared" si="21"/>
        <v>46372</v>
      </c>
      <c r="D52" s="5">
        <f t="shared" si="22"/>
        <v>46387</v>
      </c>
      <c r="E52" s="5">
        <f t="shared" si="2"/>
        <v>46376</v>
      </c>
      <c r="F52">
        <f t="shared" si="23"/>
        <v>2027</v>
      </c>
      <c r="N52" s="7" t="s">
        <v>56</v>
      </c>
      <c r="V52" t="str">
        <f>Table3[[#This Row],[Name of Parliamentarian Office]]</f>
        <v>Conroy, Patrick</v>
      </c>
      <c r="W52" t="str">
        <f t="shared" si="24"/>
        <v>Conroy, Patrick</v>
      </c>
    </row>
    <row r="53" spans="1:23" x14ac:dyDescent="0.25">
      <c r="A53">
        <f t="shared" si="19"/>
        <v>14</v>
      </c>
      <c r="B53" s="5">
        <f t="shared" si="20"/>
        <v>46373</v>
      </c>
      <c r="C53" s="5">
        <f t="shared" si="21"/>
        <v>46386</v>
      </c>
      <c r="D53" s="5">
        <f t="shared" si="22"/>
        <v>46401</v>
      </c>
      <c r="E53" s="5">
        <f t="shared" si="2"/>
        <v>46390</v>
      </c>
      <c r="F53">
        <f t="shared" si="23"/>
        <v>2027</v>
      </c>
      <c r="N53" s="7" t="s">
        <v>57</v>
      </c>
      <c r="V53" t="str">
        <f>Table3[[#This Row],[Name of Parliamentarian Office]]</f>
        <v>Coulton, Mark</v>
      </c>
      <c r="W53" t="str">
        <f t="shared" si="24"/>
        <v>Coulton, Mark</v>
      </c>
    </row>
    <row r="54" spans="1:23" x14ac:dyDescent="0.25">
      <c r="A54">
        <f t="shared" si="19"/>
        <v>15</v>
      </c>
      <c r="B54" s="5">
        <f t="shared" si="20"/>
        <v>46387</v>
      </c>
      <c r="C54" s="5">
        <f t="shared" si="21"/>
        <v>46400</v>
      </c>
      <c r="D54" s="5">
        <f t="shared" si="22"/>
        <v>46415</v>
      </c>
      <c r="E54" s="5">
        <f t="shared" si="2"/>
        <v>46404</v>
      </c>
      <c r="F54">
        <f t="shared" si="23"/>
        <v>2027</v>
      </c>
      <c r="N54" s="7" t="s">
        <v>227</v>
      </c>
      <c r="V54" t="str">
        <f>Table3[[#This Row],[Name of Parliamentarian Office]]</f>
        <v>Cox, Dorinda</v>
      </c>
      <c r="W54" t="str">
        <f t="shared" si="24"/>
        <v>Cox, Dorinda</v>
      </c>
    </row>
    <row r="55" spans="1:23" x14ac:dyDescent="0.25">
      <c r="A55">
        <f t="shared" si="19"/>
        <v>16</v>
      </c>
      <c r="B55" s="5">
        <f t="shared" si="20"/>
        <v>46401</v>
      </c>
      <c r="C55" s="5">
        <f t="shared" si="21"/>
        <v>46414</v>
      </c>
      <c r="D55" s="5">
        <f t="shared" si="22"/>
        <v>46429</v>
      </c>
      <c r="E55" s="5">
        <f t="shared" si="2"/>
        <v>46418</v>
      </c>
      <c r="F55">
        <f t="shared" si="23"/>
        <v>2027</v>
      </c>
      <c r="N55" s="7" t="s">
        <v>58</v>
      </c>
      <c r="V55" t="str">
        <f>Table3[[#This Row],[Name of Parliamentarian Office]]</f>
        <v>Daniel, Zoe</v>
      </c>
      <c r="W55" t="str">
        <f t="shared" si="24"/>
        <v>Daniel, Zoe</v>
      </c>
    </row>
    <row r="56" spans="1:23" x14ac:dyDescent="0.25">
      <c r="A56">
        <f t="shared" si="19"/>
        <v>17</v>
      </c>
      <c r="B56" s="5">
        <f t="shared" si="20"/>
        <v>46415</v>
      </c>
      <c r="C56" s="5">
        <f t="shared" si="21"/>
        <v>46428</v>
      </c>
      <c r="D56" s="5">
        <f t="shared" si="22"/>
        <v>46443</v>
      </c>
      <c r="E56" s="5">
        <f t="shared" si="2"/>
        <v>46432</v>
      </c>
      <c r="F56">
        <f t="shared" si="23"/>
        <v>2027</v>
      </c>
      <c r="N56" s="7" t="s">
        <v>215</v>
      </c>
      <c r="V56" t="str">
        <f>Table3[[#This Row],[Name of Parliamentarian Office]]</f>
        <v>Darmanin, Lisa</v>
      </c>
      <c r="W56" t="str">
        <f t="shared" si="24"/>
        <v>Darmanin, Lisa</v>
      </c>
    </row>
    <row r="57" spans="1:23" x14ac:dyDescent="0.25">
      <c r="A57">
        <f t="shared" si="19"/>
        <v>18</v>
      </c>
      <c r="B57" s="5">
        <f t="shared" si="20"/>
        <v>46429</v>
      </c>
      <c r="C57" s="5">
        <f t="shared" si="21"/>
        <v>46442</v>
      </c>
      <c r="D57" s="5">
        <f t="shared" si="22"/>
        <v>46457</v>
      </c>
      <c r="E57" s="5">
        <f t="shared" si="2"/>
        <v>46446</v>
      </c>
      <c r="F57">
        <f t="shared" si="23"/>
        <v>2027</v>
      </c>
      <c r="N57" s="7" t="s">
        <v>168</v>
      </c>
      <c r="V57" t="str">
        <f>Table3[[#This Row],[Name of Parliamentarian Office]]</f>
        <v>Davey, Perin</v>
      </c>
      <c r="W57" t="str">
        <f t="shared" si="24"/>
        <v>Davey, Perin</v>
      </c>
    </row>
    <row r="58" spans="1:23" x14ac:dyDescent="0.25">
      <c r="A58">
        <f t="shared" si="19"/>
        <v>19</v>
      </c>
      <c r="B58" s="5">
        <f t="shared" si="20"/>
        <v>46443</v>
      </c>
      <c r="C58" s="5">
        <f t="shared" si="21"/>
        <v>46456</v>
      </c>
      <c r="D58" s="5">
        <f t="shared" si="22"/>
        <v>46471</v>
      </c>
      <c r="E58" s="5">
        <f t="shared" si="2"/>
        <v>46460</v>
      </c>
      <c r="F58">
        <f t="shared" si="23"/>
        <v>2027</v>
      </c>
      <c r="N58" s="7" t="s">
        <v>59</v>
      </c>
      <c r="V58" t="str">
        <f>Table3[[#This Row],[Name of Parliamentarian Office]]</f>
        <v>Dick, Milton</v>
      </c>
      <c r="W58" t="str">
        <f t="shared" si="24"/>
        <v>Dick, Milton</v>
      </c>
    </row>
    <row r="59" spans="1:23" x14ac:dyDescent="0.25">
      <c r="A59">
        <f t="shared" si="19"/>
        <v>20</v>
      </c>
      <c r="B59" s="5">
        <f t="shared" si="20"/>
        <v>46457</v>
      </c>
      <c r="C59" s="5">
        <f t="shared" si="21"/>
        <v>46470</v>
      </c>
      <c r="D59" s="5">
        <f t="shared" si="22"/>
        <v>46485</v>
      </c>
      <c r="E59" s="5">
        <f t="shared" si="2"/>
        <v>46474</v>
      </c>
      <c r="F59">
        <f t="shared" si="23"/>
        <v>2027</v>
      </c>
      <c r="N59" s="7" t="s">
        <v>60</v>
      </c>
      <c r="V59" t="str">
        <f>Table3[[#This Row],[Name of Parliamentarian Office]]</f>
        <v>Doyle, Mary</v>
      </c>
      <c r="W59" t="str">
        <f t="shared" si="24"/>
        <v>Doyle, Mary</v>
      </c>
    </row>
    <row r="60" spans="1:23" x14ac:dyDescent="0.25">
      <c r="A60">
        <f t="shared" si="19"/>
        <v>21</v>
      </c>
      <c r="B60" s="5">
        <f t="shared" si="20"/>
        <v>46471</v>
      </c>
      <c r="C60" s="5">
        <f t="shared" si="21"/>
        <v>46484</v>
      </c>
      <c r="D60" s="5">
        <f t="shared" si="22"/>
        <v>46499</v>
      </c>
      <c r="E60" s="5">
        <f t="shared" si="2"/>
        <v>46488</v>
      </c>
      <c r="F60">
        <f t="shared" si="23"/>
        <v>2027</v>
      </c>
      <c r="N60" s="7" t="s">
        <v>61</v>
      </c>
      <c r="V60" t="str">
        <f>Table3[[#This Row],[Name of Parliamentarian Office]]</f>
        <v>Dreyfus, Mark</v>
      </c>
      <c r="W60" t="str">
        <f t="shared" si="24"/>
        <v>Dreyfus, Mark</v>
      </c>
    </row>
    <row r="61" spans="1:23" x14ac:dyDescent="0.25">
      <c r="A61">
        <f t="shared" si="19"/>
        <v>22</v>
      </c>
      <c r="B61" s="5">
        <f t="shared" si="20"/>
        <v>46485</v>
      </c>
      <c r="C61" s="5">
        <f t="shared" si="21"/>
        <v>46498</v>
      </c>
      <c r="D61" s="5">
        <f t="shared" si="22"/>
        <v>46513</v>
      </c>
      <c r="E61" s="5">
        <f t="shared" si="2"/>
        <v>46502</v>
      </c>
      <c r="F61">
        <f t="shared" si="23"/>
        <v>2027</v>
      </c>
      <c r="N61" s="7" t="s">
        <v>207</v>
      </c>
      <c r="V61" t="str">
        <f>Table3[[#This Row],[Name of Parliamentarian Office]]</f>
        <v>Duniam, Jonathon</v>
      </c>
      <c r="W61" t="str">
        <f t="shared" si="24"/>
        <v>Duniam, Jonathon</v>
      </c>
    </row>
    <row r="62" spans="1:23" x14ac:dyDescent="0.25">
      <c r="A62">
        <f t="shared" si="19"/>
        <v>23</v>
      </c>
      <c r="B62" s="5">
        <f t="shared" si="20"/>
        <v>46499</v>
      </c>
      <c r="C62" s="5">
        <f t="shared" si="21"/>
        <v>46512</v>
      </c>
      <c r="D62" s="5">
        <f t="shared" si="22"/>
        <v>46527</v>
      </c>
      <c r="E62" s="5">
        <f t="shared" si="2"/>
        <v>46516</v>
      </c>
      <c r="F62">
        <f t="shared" si="23"/>
        <v>2027</v>
      </c>
      <c r="N62" s="7" t="s">
        <v>257</v>
      </c>
      <c r="V62" t="str">
        <f>Table3[[#This Row],[Name of Parliamentarian Office]]</f>
        <v>Dutton, Peter</v>
      </c>
      <c r="W62" t="str">
        <f t="shared" si="24"/>
        <v>Dutton, Peter</v>
      </c>
    </row>
    <row r="63" spans="1:23" x14ac:dyDescent="0.25">
      <c r="A63">
        <f t="shared" si="19"/>
        <v>24</v>
      </c>
      <c r="B63" s="5">
        <f t="shared" si="20"/>
        <v>46513</v>
      </c>
      <c r="C63" s="5">
        <f t="shared" si="21"/>
        <v>46526</v>
      </c>
      <c r="D63" s="5">
        <f t="shared" si="22"/>
        <v>46541</v>
      </c>
      <c r="E63" s="5">
        <f t="shared" si="2"/>
        <v>46530</v>
      </c>
      <c r="F63">
        <f t="shared" si="23"/>
        <v>2027</v>
      </c>
      <c r="N63" s="7" t="s">
        <v>62</v>
      </c>
      <c r="V63" t="str">
        <f>Table3[[#This Row],[Name of Parliamentarian Office]]</f>
        <v>Elliot, Justine</v>
      </c>
      <c r="W63" t="str">
        <f t="shared" si="24"/>
        <v>Elliot, Justine</v>
      </c>
    </row>
    <row r="64" spans="1:23" x14ac:dyDescent="0.25">
      <c r="A64">
        <f t="shared" si="19"/>
        <v>25</v>
      </c>
      <c r="B64" s="5">
        <f t="shared" si="20"/>
        <v>46527</v>
      </c>
      <c r="C64" s="5">
        <f t="shared" si="21"/>
        <v>46540</v>
      </c>
      <c r="D64" s="5">
        <f t="shared" si="22"/>
        <v>46555</v>
      </c>
      <c r="E64" s="5">
        <f t="shared" si="2"/>
        <v>46544</v>
      </c>
      <c r="F64">
        <f t="shared" si="23"/>
        <v>2027</v>
      </c>
      <c r="N64" s="7" t="s">
        <v>258</v>
      </c>
      <c r="V64" t="str">
        <f>Table3[[#This Row],[Name of Parliamentarian Office]]</f>
        <v>Entsch, Warren</v>
      </c>
      <c r="W64" t="str">
        <f t="shared" si="24"/>
        <v>Entsch, Warren</v>
      </c>
    </row>
    <row r="65" spans="1:23" x14ac:dyDescent="0.25">
      <c r="A65">
        <f t="shared" si="19"/>
        <v>26</v>
      </c>
      <c r="B65" s="5">
        <f t="shared" si="20"/>
        <v>46541</v>
      </c>
      <c r="C65" s="5">
        <f t="shared" si="21"/>
        <v>46554</v>
      </c>
      <c r="D65" s="5">
        <f t="shared" si="22"/>
        <v>46569</v>
      </c>
      <c r="E65" s="5">
        <f t="shared" si="2"/>
        <v>46558</v>
      </c>
      <c r="F65">
        <f t="shared" si="23"/>
        <v>2027</v>
      </c>
      <c r="N65" s="7" t="s">
        <v>193</v>
      </c>
      <c r="V65" t="str">
        <f>Table3[[#This Row],[Name of Parliamentarian Office]]</f>
        <v>Farrell, Don</v>
      </c>
      <c r="W65" t="str">
        <f t="shared" si="24"/>
        <v>Farrell, Don</v>
      </c>
    </row>
    <row r="66" spans="1:23" x14ac:dyDescent="0.25">
      <c r="A66">
        <f t="shared" si="19"/>
        <v>27</v>
      </c>
      <c r="B66" s="5">
        <f t="shared" si="20"/>
        <v>46555</v>
      </c>
      <c r="C66" s="5">
        <f t="shared" si="21"/>
        <v>46568</v>
      </c>
      <c r="D66" s="5">
        <f t="shared" si="22"/>
        <v>46583</v>
      </c>
      <c r="E66" s="5">
        <f t="shared" si="2"/>
        <v>46572</v>
      </c>
      <c r="F66">
        <f t="shared" si="23"/>
        <v>2028</v>
      </c>
      <c r="N66" s="7" t="s">
        <v>169</v>
      </c>
      <c r="V66" t="str">
        <f>Table3[[#This Row],[Name of Parliamentarian Office]]</f>
        <v>Faruqi, Mehreen</v>
      </c>
      <c r="W66" t="str">
        <f t="shared" si="24"/>
        <v>Faruqi, Mehreen</v>
      </c>
    </row>
    <row r="67" spans="1:23" x14ac:dyDescent="0.25">
      <c r="A67">
        <v>1</v>
      </c>
      <c r="B67" s="5">
        <f t="shared" si="20"/>
        <v>46569</v>
      </c>
      <c r="C67" s="5">
        <f t="shared" si="21"/>
        <v>46582</v>
      </c>
      <c r="D67" s="5">
        <f t="shared" si="22"/>
        <v>46597</v>
      </c>
      <c r="E67" s="5">
        <f t="shared" ref="E67:E130" si="25">C67+4</f>
        <v>46586</v>
      </c>
      <c r="F67">
        <f t="shared" si="23"/>
        <v>2028</v>
      </c>
      <c r="N67" s="7" t="s">
        <v>194</v>
      </c>
      <c r="V67" t="str">
        <f>Table3[[#This Row],[Name of Parliamentarian Office]]</f>
        <v>Fawcett, David</v>
      </c>
      <c r="W67" t="str">
        <f t="shared" si="24"/>
        <v>Fawcett, David</v>
      </c>
    </row>
    <row r="68" spans="1:23" x14ac:dyDescent="0.25">
      <c r="A68">
        <f t="shared" si="19"/>
        <v>2</v>
      </c>
      <c r="B68" s="5">
        <f t="shared" si="20"/>
        <v>46583</v>
      </c>
      <c r="C68" s="5">
        <f t="shared" si="21"/>
        <v>46596</v>
      </c>
      <c r="D68" s="5">
        <f t="shared" si="22"/>
        <v>46611</v>
      </c>
      <c r="E68" s="5">
        <f t="shared" si="25"/>
        <v>46600</v>
      </c>
      <c r="F68">
        <f t="shared" si="23"/>
        <v>2028</v>
      </c>
      <c r="N68" s="7" t="s">
        <v>63</v>
      </c>
      <c r="V68" t="str">
        <f>Table3[[#This Row],[Name of Parliamentarian Office]]</f>
        <v>Fernando, Cassandra</v>
      </c>
      <c r="W68" t="str">
        <f t="shared" si="24"/>
        <v>Fernando, Cassandra</v>
      </c>
    </row>
    <row r="69" spans="1:23" x14ac:dyDescent="0.25">
      <c r="A69">
        <f t="shared" si="19"/>
        <v>3</v>
      </c>
      <c r="B69" s="5">
        <f t="shared" si="20"/>
        <v>46597</v>
      </c>
      <c r="C69" s="5">
        <f t="shared" si="21"/>
        <v>46610</v>
      </c>
      <c r="D69" s="5">
        <f t="shared" si="22"/>
        <v>46625</v>
      </c>
      <c r="E69" s="5">
        <f t="shared" si="25"/>
        <v>46614</v>
      </c>
      <c r="F69">
        <f t="shared" si="23"/>
        <v>2028</v>
      </c>
      <c r="N69" s="7" t="s">
        <v>259</v>
      </c>
      <c r="V69" t="str">
        <f>Table3[[#This Row],[Name of Parliamentarian Office]]</f>
        <v>Fletcher, Paul</v>
      </c>
      <c r="W69" t="str">
        <f t="shared" si="24"/>
        <v>Fletcher, Paul</v>
      </c>
    </row>
    <row r="70" spans="1:23" x14ac:dyDescent="0.25">
      <c r="A70">
        <f t="shared" si="19"/>
        <v>4</v>
      </c>
      <c r="B70" s="5">
        <f t="shared" si="20"/>
        <v>46611</v>
      </c>
      <c r="C70" s="5">
        <f t="shared" si="21"/>
        <v>46624</v>
      </c>
      <c r="D70" s="5">
        <f t="shared" si="22"/>
        <v>46639</v>
      </c>
      <c r="E70" s="5">
        <f t="shared" si="25"/>
        <v>46628</v>
      </c>
      <c r="F70">
        <f t="shared" si="23"/>
        <v>2028</v>
      </c>
      <c r="N70" s="7" t="s">
        <v>64</v>
      </c>
      <c r="V70" t="str">
        <f>Table3[[#This Row],[Name of Parliamentarian Office]]</f>
        <v>Freelander, Michael</v>
      </c>
      <c r="W70" t="str">
        <f t="shared" si="24"/>
        <v>Freelander, Michael</v>
      </c>
    </row>
    <row r="71" spans="1:23" x14ac:dyDescent="0.25">
      <c r="A71">
        <f t="shared" si="19"/>
        <v>5</v>
      </c>
      <c r="B71" s="5">
        <f t="shared" si="20"/>
        <v>46625</v>
      </c>
      <c r="C71" s="5">
        <f t="shared" si="21"/>
        <v>46638</v>
      </c>
      <c r="D71" s="5">
        <f t="shared" si="22"/>
        <v>46653</v>
      </c>
      <c r="E71" s="5">
        <f t="shared" si="25"/>
        <v>46642</v>
      </c>
      <c r="F71">
        <f t="shared" si="23"/>
        <v>2028</v>
      </c>
      <c r="N71" s="7" t="s">
        <v>163</v>
      </c>
      <c r="V71" t="str">
        <f>Table3[[#This Row],[Name of Parliamentarian Office]]</f>
        <v>Gallagher, Katy</v>
      </c>
      <c r="W71" t="str">
        <f t="shared" si="24"/>
        <v>Gallagher, Katy</v>
      </c>
    </row>
    <row r="72" spans="1:23" x14ac:dyDescent="0.25">
      <c r="A72">
        <f t="shared" si="19"/>
        <v>6</v>
      </c>
      <c r="B72" s="5">
        <f t="shared" si="20"/>
        <v>46639</v>
      </c>
      <c r="C72" s="5">
        <f t="shared" si="21"/>
        <v>46652</v>
      </c>
      <c r="D72" s="5">
        <f t="shared" si="22"/>
        <v>46667</v>
      </c>
      <c r="E72" s="5">
        <f t="shared" si="25"/>
        <v>46656</v>
      </c>
      <c r="F72">
        <f t="shared" si="23"/>
        <v>2028</v>
      </c>
      <c r="N72" s="7" t="s">
        <v>65</v>
      </c>
      <c r="V72" t="str">
        <f>Table3[[#This Row],[Name of Parliamentarian Office]]</f>
        <v>Garland, Carina</v>
      </c>
      <c r="W72" t="str">
        <f t="shared" si="24"/>
        <v>Garland, Carina</v>
      </c>
    </row>
    <row r="73" spans="1:23" x14ac:dyDescent="0.25">
      <c r="A73">
        <f t="shared" si="19"/>
        <v>7</v>
      </c>
      <c r="B73" s="5">
        <f t="shared" si="20"/>
        <v>46653</v>
      </c>
      <c r="C73" s="5">
        <f t="shared" si="21"/>
        <v>46666</v>
      </c>
      <c r="D73" s="5">
        <f t="shared" si="22"/>
        <v>46681</v>
      </c>
      <c r="E73" s="5">
        <f t="shared" si="25"/>
        <v>46670</v>
      </c>
      <c r="F73">
        <f t="shared" si="23"/>
        <v>2028</v>
      </c>
      <c r="N73" s="7" t="s">
        <v>66</v>
      </c>
      <c r="V73" t="str">
        <f>Table3[[#This Row],[Name of Parliamentarian Office]]</f>
        <v>Gee, Andrew</v>
      </c>
      <c r="W73" t="str">
        <f t="shared" si="24"/>
        <v>Gee, Andrew</v>
      </c>
    </row>
    <row r="74" spans="1:23" x14ac:dyDescent="0.25">
      <c r="A74">
        <f t="shared" si="19"/>
        <v>8</v>
      </c>
      <c r="B74" s="5">
        <f t="shared" si="20"/>
        <v>46667</v>
      </c>
      <c r="C74" s="5">
        <f t="shared" si="21"/>
        <v>46680</v>
      </c>
      <c r="D74" s="5">
        <f t="shared" si="22"/>
        <v>46695</v>
      </c>
      <c r="E74" s="5">
        <f t="shared" si="25"/>
        <v>46684</v>
      </c>
      <c r="F74">
        <f t="shared" si="23"/>
        <v>2028</v>
      </c>
      <c r="N74" s="7" t="s">
        <v>67</v>
      </c>
      <c r="V74" t="str">
        <f>Table3[[#This Row],[Name of Parliamentarian Office]]</f>
        <v>Georganas, Steve</v>
      </c>
      <c r="W74" t="str">
        <f t="shared" si="24"/>
        <v>Georganas, Steve</v>
      </c>
    </row>
    <row r="75" spans="1:23" x14ac:dyDescent="0.25">
      <c r="A75">
        <f t="shared" si="19"/>
        <v>9</v>
      </c>
      <c r="B75" s="5">
        <f t="shared" si="20"/>
        <v>46681</v>
      </c>
      <c r="C75" s="5">
        <f t="shared" si="21"/>
        <v>46694</v>
      </c>
      <c r="D75" s="5">
        <f t="shared" si="22"/>
        <v>46709</v>
      </c>
      <c r="E75" s="5">
        <f t="shared" si="25"/>
        <v>46698</v>
      </c>
      <c r="F75">
        <f t="shared" si="23"/>
        <v>2028</v>
      </c>
      <c r="N75" s="7" t="s">
        <v>228</v>
      </c>
      <c r="V75" t="str">
        <f>Table3[[#This Row],[Name of Parliamentarian Office]]</f>
        <v>Ghosh, Varun</v>
      </c>
      <c r="W75" t="str">
        <f t="shared" si="24"/>
        <v>Ghosh, Varun</v>
      </c>
    </row>
    <row r="76" spans="1:23" x14ac:dyDescent="0.25">
      <c r="A76">
        <f t="shared" ref="A76:A137" si="26">A75+1</f>
        <v>10</v>
      </c>
      <c r="B76" s="5">
        <f t="shared" ref="B76:B137" si="27">B75+14</f>
        <v>46695</v>
      </c>
      <c r="C76" s="5">
        <f t="shared" ref="C76:C137" si="28">C75+14</f>
        <v>46708</v>
      </c>
      <c r="D76" s="5">
        <f t="shared" ref="D76:D137" si="29">D75+14</f>
        <v>46723</v>
      </c>
      <c r="E76" s="5">
        <f t="shared" si="25"/>
        <v>46712</v>
      </c>
      <c r="F76">
        <f t="shared" si="23"/>
        <v>2028</v>
      </c>
      <c r="N76" s="7" t="s">
        <v>68</v>
      </c>
      <c r="V76" t="str">
        <f>Table3[[#This Row],[Name of Parliamentarian Office]]</f>
        <v>Giles, Andrew</v>
      </c>
      <c r="W76" t="str">
        <f t="shared" si="24"/>
        <v>Giles, Andrew</v>
      </c>
    </row>
    <row r="77" spans="1:23" x14ac:dyDescent="0.25">
      <c r="A77">
        <f t="shared" si="26"/>
        <v>11</v>
      </c>
      <c r="B77" s="5">
        <f t="shared" si="27"/>
        <v>46709</v>
      </c>
      <c r="C77" s="5">
        <f t="shared" si="28"/>
        <v>46722</v>
      </c>
      <c r="D77" s="5">
        <f t="shared" si="29"/>
        <v>46737</v>
      </c>
      <c r="E77" s="5">
        <f t="shared" si="25"/>
        <v>46726</v>
      </c>
      <c r="F77">
        <f t="shared" si="23"/>
        <v>2028</v>
      </c>
      <c r="N77" s="7" t="s">
        <v>69</v>
      </c>
      <c r="V77" t="str">
        <f>Table3[[#This Row],[Name of Parliamentarian Office]]</f>
        <v>Gillespie, David</v>
      </c>
      <c r="W77" t="str">
        <f t="shared" si="24"/>
        <v>Gillespie, David</v>
      </c>
    </row>
    <row r="78" spans="1:23" x14ac:dyDescent="0.25">
      <c r="A78">
        <f t="shared" si="26"/>
        <v>12</v>
      </c>
      <c r="B78" s="5">
        <f t="shared" si="27"/>
        <v>46723</v>
      </c>
      <c r="C78" s="5">
        <f t="shared" si="28"/>
        <v>46736</v>
      </c>
      <c r="D78" s="5">
        <f t="shared" si="29"/>
        <v>46751</v>
      </c>
      <c r="E78" s="5">
        <f t="shared" si="25"/>
        <v>46740</v>
      </c>
      <c r="F78">
        <f t="shared" si="23"/>
        <v>2028</v>
      </c>
      <c r="N78" s="7" t="s">
        <v>70</v>
      </c>
      <c r="V78" t="str">
        <f>Table3[[#This Row],[Name of Parliamentarian Office]]</f>
        <v>Goodenough, Ian</v>
      </c>
      <c r="W78" t="str">
        <f t="shared" si="24"/>
        <v>Goodenough, Ian</v>
      </c>
    </row>
    <row r="79" spans="1:23" x14ac:dyDescent="0.25">
      <c r="A79">
        <f t="shared" si="26"/>
        <v>13</v>
      </c>
      <c r="B79" s="5">
        <f t="shared" si="27"/>
        <v>46737</v>
      </c>
      <c r="C79" s="5">
        <f t="shared" si="28"/>
        <v>46750</v>
      </c>
      <c r="D79" s="5">
        <f t="shared" si="29"/>
        <v>46765</v>
      </c>
      <c r="E79" s="5">
        <f t="shared" si="25"/>
        <v>46754</v>
      </c>
      <c r="F79">
        <f t="shared" si="23"/>
        <v>2028</v>
      </c>
      <c r="N79" s="7" t="s">
        <v>71</v>
      </c>
      <c r="V79" t="str">
        <f>Table3[[#This Row],[Name of Parliamentarian Office]]</f>
        <v>Gorman, Patrick</v>
      </c>
      <c r="W79" t="str">
        <f t="shared" si="24"/>
        <v>Gorman, Patrick</v>
      </c>
    </row>
    <row r="80" spans="1:23" x14ac:dyDescent="0.25">
      <c r="A80">
        <f t="shared" si="26"/>
        <v>14</v>
      </c>
      <c r="B80" s="5">
        <f t="shared" si="27"/>
        <v>46751</v>
      </c>
      <c r="C80" s="5">
        <f t="shared" si="28"/>
        <v>46764</v>
      </c>
      <c r="D80" s="5">
        <f t="shared" si="29"/>
        <v>46779</v>
      </c>
      <c r="E80" s="5">
        <f t="shared" si="25"/>
        <v>46768</v>
      </c>
      <c r="F80">
        <f t="shared" si="23"/>
        <v>2028</v>
      </c>
      <c r="N80" s="7" t="s">
        <v>72</v>
      </c>
      <c r="V80" t="str">
        <f>Table3[[#This Row],[Name of Parliamentarian Office]]</f>
        <v>Gosling, Luke</v>
      </c>
      <c r="W80" t="str">
        <f t="shared" si="24"/>
        <v>Gosling, Luke</v>
      </c>
    </row>
    <row r="81" spans="1:23" x14ac:dyDescent="0.25">
      <c r="A81">
        <f t="shared" si="26"/>
        <v>15</v>
      </c>
      <c r="B81" s="5">
        <f t="shared" si="27"/>
        <v>46765</v>
      </c>
      <c r="C81" s="5">
        <f t="shared" si="28"/>
        <v>46778</v>
      </c>
      <c r="D81" s="5">
        <f t="shared" si="29"/>
        <v>46793</v>
      </c>
      <c r="E81" s="5">
        <f t="shared" si="25"/>
        <v>46782</v>
      </c>
      <c r="F81">
        <f t="shared" si="23"/>
        <v>2028</v>
      </c>
      <c r="N81" s="7" t="s">
        <v>182</v>
      </c>
      <c r="V81" t="str">
        <f>Table3[[#This Row],[Name of Parliamentarian Office]]</f>
        <v>Green, Nita</v>
      </c>
      <c r="W81" t="str">
        <f t="shared" si="24"/>
        <v>Green, Nita</v>
      </c>
    </row>
    <row r="82" spans="1:23" x14ac:dyDescent="0.25">
      <c r="A82">
        <f t="shared" si="26"/>
        <v>16</v>
      </c>
      <c r="B82" s="5">
        <f t="shared" si="27"/>
        <v>46779</v>
      </c>
      <c r="C82" s="5">
        <f t="shared" si="28"/>
        <v>46792</v>
      </c>
      <c r="D82" s="5">
        <f t="shared" si="29"/>
        <v>46807</v>
      </c>
      <c r="E82" s="5">
        <f t="shared" si="25"/>
        <v>46796</v>
      </c>
      <c r="F82">
        <f t="shared" si="23"/>
        <v>2028</v>
      </c>
      <c r="N82" s="7" t="s">
        <v>195</v>
      </c>
      <c r="V82" t="str">
        <f>Table3[[#This Row],[Name of Parliamentarian Office]]</f>
        <v>Grogan, Karen</v>
      </c>
      <c r="W82" t="str">
        <f t="shared" si="24"/>
        <v>Grogan, Karen</v>
      </c>
    </row>
    <row r="83" spans="1:23" x14ac:dyDescent="0.25">
      <c r="A83">
        <f t="shared" si="26"/>
        <v>17</v>
      </c>
      <c r="B83" s="5">
        <f t="shared" si="27"/>
        <v>46793</v>
      </c>
      <c r="C83" s="5">
        <f t="shared" si="28"/>
        <v>46806</v>
      </c>
      <c r="D83" s="5">
        <f t="shared" si="29"/>
        <v>46821</v>
      </c>
      <c r="E83" s="5">
        <f t="shared" si="25"/>
        <v>46810</v>
      </c>
      <c r="F83">
        <f t="shared" si="23"/>
        <v>2028</v>
      </c>
      <c r="N83" s="7" t="s">
        <v>73</v>
      </c>
      <c r="V83" t="str">
        <f>Table3[[#This Row],[Name of Parliamentarian Office]]</f>
        <v>Haines, Helen</v>
      </c>
      <c r="W83" t="str">
        <f t="shared" si="24"/>
        <v>Haines, Helen</v>
      </c>
    </row>
    <row r="84" spans="1:23" x14ac:dyDescent="0.25">
      <c r="A84">
        <f t="shared" si="26"/>
        <v>18</v>
      </c>
      <c r="B84" s="5">
        <f t="shared" si="27"/>
        <v>46807</v>
      </c>
      <c r="C84" s="5">
        <f t="shared" si="28"/>
        <v>46820</v>
      </c>
      <c r="D84" s="5">
        <f t="shared" si="29"/>
        <v>46835</v>
      </c>
      <c r="E84" s="5">
        <f t="shared" si="25"/>
        <v>46824</v>
      </c>
      <c r="F84">
        <f t="shared" si="23"/>
        <v>2028</v>
      </c>
      <c r="N84" s="7" t="s">
        <v>74</v>
      </c>
      <c r="V84" t="str">
        <f>Table3[[#This Row],[Name of Parliamentarian Office]]</f>
        <v>Hamilton, Garth</v>
      </c>
      <c r="W84" t="str">
        <f t="shared" si="24"/>
        <v>Hamilton, Garth</v>
      </c>
    </row>
    <row r="85" spans="1:23" x14ac:dyDescent="0.25">
      <c r="A85">
        <f t="shared" si="26"/>
        <v>19</v>
      </c>
      <c r="B85" s="5">
        <f t="shared" si="27"/>
        <v>46821</v>
      </c>
      <c r="C85" s="5">
        <f t="shared" si="28"/>
        <v>46834</v>
      </c>
      <c r="D85" s="5">
        <f t="shared" si="29"/>
        <v>46849</v>
      </c>
      <c r="E85" s="5">
        <f t="shared" si="25"/>
        <v>46838</v>
      </c>
      <c r="F85">
        <f t="shared" si="23"/>
        <v>2028</v>
      </c>
      <c r="N85" s="7" t="s">
        <v>183</v>
      </c>
      <c r="V85" t="str">
        <f>Table3[[#This Row],[Name of Parliamentarian Office]]</f>
        <v>Hanson, Pauline</v>
      </c>
      <c r="W85" t="str">
        <f t="shared" si="24"/>
        <v>Hanson, Pauline</v>
      </c>
    </row>
    <row r="86" spans="1:23" x14ac:dyDescent="0.25">
      <c r="A86">
        <f t="shared" si="26"/>
        <v>20</v>
      </c>
      <c r="B86" s="5">
        <f t="shared" si="27"/>
        <v>46835</v>
      </c>
      <c r="C86" s="5">
        <f t="shared" si="28"/>
        <v>46848</v>
      </c>
      <c r="D86" s="5">
        <f t="shared" si="29"/>
        <v>46863</v>
      </c>
      <c r="E86" s="5">
        <f t="shared" si="25"/>
        <v>46852</v>
      </c>
      <c r="F86">
        <f t="shared" si="23"/>
        <v>2028</v>
      </c>
      <c r="N86" s="7" t="s">
        <v>196</v>
      </c>
      <c r="V86" t="str">
        <f>Table3[[#This Row],[Name of Parliamentarian Office]]</f>
        <v>Hanson-Young, Sarah</v>
      </c>
      <c r="W86" t="str">
        <f t="shared" si="24"/>
        <v>Hanson-Young, Sarah</v>
      </c>
    </row>
    <row r="87" spans="1:23" x14ac:dyDescent="0.25">
      <c r="A87">
        <f t="shared" si="26"/>
        <v>21</v>
      </c>
      <c r="B87" s="5">
        <f t="shared" si="27"/>
        <v>46849</v>
      </c>
      <c r="C87" s="5">
        <f t="shared" si="28"/>
        <v>46862</v>
      </c>
      <c r="D87" s="5">
        <f t="shared" si="29"/>
        <v>46877</v>
      </c>
      <c r="E87" s="5">
        <f t="shared" si="25"/>
        <v>46866</v>
      </c>
      <c r="F87">
        <f t="shared" si="23"/>
        <v>2028</v>
      </c>
      <c r="N87" s="7" t="s">
        <v>75</v>
      </c>
      <c r="V87" t="str">
        <f>Table3[[#This Row],[Name of Parliamentarian Office]]</f>
        <v>Hastie, Andrew</v>
      </c>
      <c r="W87" t="str">
        <f t="shared" si="24"/>
        <v>Hastie, Andrew</v>
      </c>
    </row>
    <row r="88" spans="1:23" x14ac:dyDescent="0.25">
      <c r="A88">
        <f t="shared" si="26"/>
        <v>22</v>
      </c>
      <c r="B88" s="5">
        <f t="shared" si="27"/>
        <v>46863</v>
      </c>
      <c r="C88" s="5">
        <f t="shared" si="28"/>
        <v>46876</v>
      </c>
      <c r="D88" s="5">
        <f t="shared" si="29"/>
        <v>46891</v>
      </c>
      <c r="E88" s="5">
        <f t="shared" si="25"/>
        <v>46880</v>
      </c>
      <c r="F88">
        <f t="shared" si="23"/>
        <v>2028</v>
      </c>
      <c r="N88" s="7" t="s">
        <v>76</v>
      </c>
      <c r="V88" t="str">
        <f>Table3[[#This Row],[Name of Parliamentarian Office]]</f>
        <v>Hawke, Alex</v>
      </c>
      <c r="W88" t="str">
        <f t="shared" si="24"/>
        <v>Hawke, Alex</v>
      </c>
    </row>
    <row r="89" spans="1:23" x14ac:dyDescent="0.25">
      <c r="A89">
        <f t="shared" si="26"/>
        <v>23</v>
      </c>
      <c r="B89" s="5">
        <f t="shared" si="27"/>
        <v>46877</v>
      </c>
      <c r="C89" s="5">
        <f t="shared" si="28"/>
        <v>46890</v>
      </c>
      <c r="D89" s="5">
        <f t="shared" si="29"/>
        <v>46905</v>
      </c>
      <c r="E89" s="5">
        <f t="shared" si="25"/>
        <v>46894</v>
      </c>
      <c r="F89">
        <f t="shared" si="23"/>
        <v>2028</v>
      </c>
      <c r="N89" s="7" t="s">
        <v>216</v>
      </c>
      <c r="V89" t="str">
        <f>Table3[[#This Row],[Name of Parliamentarian Office]]</f>
        <v>Henderson, Sarah</v>
      </c>
      <c r="W89" t="str">
        <f t="shared" si="24"/>
        <v>Henderson, Sarah</v>
      </c>
    </row>
    <row r="90" spans="1:23" x14ac:dyDescent="0.25">
      <c r="A90">
        <f t="shared" si="26"/>
        <v>24</v>
      </c>
      <c r="B90" s="5">
        <f t="shared" si="27"/>
        <v>46891</v>
      </c>
      <c r="C90" s="5">
        <f t="shared" si="28"/>
        <v>46904</v>
      </c>
      <c r="D90" s="5">
        <f t="shared" si="29"/>
        <v>46919</v>
      </c>
      <c r="E90" s="5">
        <f t="shared" si="25"/>
        <v>46908</v>
      </c>
      <c r="F90">
        <f t="shared" si="23"/>
        <v>2028</v>
      </c>
      <c r="N90" s="7" t="s">
        <v>77</v>
      </c>
      <c r="V90" t="str">
        <f>Table3[[#This Row],[Name of Parliamentarian Office]]</f>
        <v>Hill, Julian</v>
      </c>
      <c r="W90" t="str">
        <f t="shared" si="24"/>
        <v>Hill, Julian</v>
      </c>
    </row>
    <row r="91" spans="1:23" x14ac:dyDescent="0.25">
      <c r="A91">
        <f t="shared" si="26"/>
        <v>25</v>
      </c>
      <c r="B91" s="5">
        <f t="shared" si="27"/>
        <v>46905</v>
      </c>
      <c r="C91" s="5">
        <f t="shared" si="28"/>
        <v>46918</v>
      </c>
      <c r="D91" s="5">
        <f t="shared" si="29"/>
        <v>46933</v>
      </c>
      <c r="E91" s="5">
        <f t="shared" si="25"/>
        <v>46922</v>
      </c>
      <c r="F91">
        <f t="shared" si="23"/>
        <v>2028</v>
      </c>
      <c r="N91" s="7" t="s">
        <v>217</v>
      </c>
      <c r="V91" t="str">
        <f>Table3[[#This Row],[Name of Parliamentarian Office]]</f>
        <v>Hodgins-May, Steph</v>
      </c>
      <c r="W91" t="str">
        <f t="shared" si="24"/>
        <v>Hodgins-May, Steph</v>
      </c>
    </row>
    <row r="92" spans="1:23" x14ac:dyDescent="0.25">
      <c r="A92">
        <f t="shared" si="26"/>
        <v>26</v>
      </c>
      <c r="B92" s="5">
        <f t="shared" si="27"/>
        <v>46919</v>
      </c>
      <c r="C92" s="5">
        <f t="shared" si="28"/>
        <v>46932</v>
      </c>
      <c r="D92" s="5">
        <f t="shared" si="29"/>
        <v>46947</v>
      </c>
      <c r="E92" s="5">
        <f t="shared" si="25"/>
        <v>46936</v>
      </c>
      <c r="F92">
        <f t="shared" si="23"/>
        <v>2029</v>
      </c>
      <c r="N92" s="7" t="s">
        <v>78</v>
      </c>
      <c r="V92" t="str">
        <f>Table3[[#This Row],[Name of Parliamentarian Office]]</f>
        <v>Hogan, Kevin</v>
      </c>
      <c r="W92" t="str">
        <f t="shared" si="24"/>
        <v>Hogan, Kevin</v>
      </c>
    </row>
    <row r="93" spans="1:23" x14ac:dyDescent="0.25">
      <c r="A93">
        <v>1</v>
      </c>
      <c r="B93" s="5">
        <f t="shared" si="27"/>
        <v>46933</v>
      </c>
      <c r="C93" s="5">
        <f t="shared" si="28"/>
        <v>46946</v>
      </c>
      <c r="D93" s="5">
        <f t="shared" si="29"/>
        <v>46961</v>
      </c>
      <c r="E93" s="5">
        <f t="shared" si="25"/>
        <v>46950</v>
      </c>
      <c r="F93">
        <f t="shared" si="23"/>
        <v>2029</v>
      </c>
      <c r="N93" s="7" t="s">
        <v>79</v>
      </c>
      <c r="V93" t="str">
        <f>Table3[[#This Row],[Name of Parliamentarian Office]]</f>
        <v>Howarth, Luke</v>
      </c>
      <c r="W93" t="str">
        <f t="shared" si="24"/>
        <v>Howarth, Luke</v>
      </c>
    </row>
    <row r="94" spans="1:23" x14ac:dyDescent="0.25">
      <c r="A94">
        <f t="shared" si="26"/>
        <v>2</v>
      </c>
      <c r="B94" s="5">
        <f t="shared" si="27"/>
        <v>46947</v>
      </c>
      <c r="C94" s="5">
        <f t="shared" si="28"/>
        <v>46960</v>
      </c>
      <c r="D94" s="5">
        <f t="shared" si="29"/>
        <v>46975</v>
      </c>
      <c r="E94" s="5">
        <f t="shared" si="25"/>
        <v>46964</v>
      </c>
      <c r="F94">
        <f t="shared" si="23"/>
        <v>2029</v>
      </c>
      <c r="N94" s="7" t="s">
        <v>170</v>
      </c>
      <c r="V94" t="str">
        <f>Table3[[#This Row],[Name of Parliamentarian Office]]</f>
        <v>Hughes, Hollie</v>
      </c>
      <c r="W94" t="str">
        <f t="shared" si="24"/>
        <v>Hughes, Hollie</v>
      </c>
    </row>
    <row r="95" spans="1:23" x14ac:dyDescent="0.25">
      <c r="A95">
        <f t="shared" si="26"/>
        <v>3</v>
      </c>
      <c r="B95" s="5">
        <f t="shared" si="27"/>
        <v>46961</v>
      </c>
      <c r="C95" s="5">
        <f t="shared" si="28"/>
        <v>46974</v>
      </c>
      <c r="D95" s="5">
        <f t="shared" si="29"/>
        <v>46989</v>
      </c>
      <c r="E95" s="5">
        <f t="shared" si="25"/>
        <v>46978</v>
      </c>
      <c r="F95">
        <f t="shared" si="23"/>
        <v>2029</v>
      </c>
      <c r="N95" s="7" t="s">
        <v>218</v>
      </c>
      <c r="V95" t="str">
        <f>Table3[[#This Row],[Name of Parliamentarian Office]]</f>
        <v>Hume, Jane</v>
      </c>
      <c r="W95" t="str">
        <f t="shared" si="24"/>
        <v>Hume, Jane</v>
      </c>
    </row>
    <row r="96" spans="1:23" x14ac:dyDescent="0.25">
      <c r="A96">
        <f t="shared" si="26"/>
        <v>4</v>
      </c>
      <c r="B96" s="5">
        <f t="shared" si="27"/>
        <v>46975</v>
      </c>
      <c r="C96" s="5">
        <f t="shared" si="28"/>
        <v>46988</v>
      </c>
      <c r="D96" s="5">
        <f t="shared" si="29"/>
        <v>47003</v>
      </c>
      <c r="E96" s="5">
        <f t="shared" si="25"/>
        <v>46992</v>
      </c>
      <c r="F96">
        <f t="shared" si="23"/>
        <v>2029</v>
      </c>
      <c r="N96" s="7" t="s">
        <v>80</v>
      </c>
      <c r="V96" t="str">
        <f>Table3[[#This Row],[Name of Parliamentarian Office]]</f>
        <v>Husic, Ed</v>
      </c>
      <c r="W96" t="str">
        <f t="shared" si="24"/>
        <v>Husic, Ed</v>
      </c>
    </row>
    <row r="97" spans="1:23" x14ac:dyDescent="0.25">
      <c r="A97">
        <f t="shared" si="26"/>
        <v>5</v>
      </c>
      <c r="B97" s="5">
        <f t="shared" si="27"/>
        <v>46989</v>
      </c>
      <c r="C97" s="5">
        <f t="shared" si="28"/>
        <v>47002</v>
      </c>
      <c r="D97" s="5">
        <f t="shared" si="29"/>
        <v>47017</v>
      </c>
      <c r="E97" s="5">
        <f t="shared" si="25"/>
        <v>47006</v>
      </c>
      <c r="F97">
        <f t="shared" si="23"/>
        <v>2029</v>
      </c>
      <c r="N97" s="7" t="s">
        <v>81</v>
      </c>
      <c r="V97" t="str">
        <f>Table3[[#This Row],[Name of Parliamentarian Office]]</f>
        <v>Jones, Stephen</v>
      </c>
      <c r="W97" t="str">
        <f t="shared" si="24"/>
        <v>Jones, Stephen</v>
      </c>
    </row>
    <row r="98" spans="1:23" x14ac:dyDescent="0.25">
      <c r="A98">
        <f t="shared" si="26"/>
        <v>6</v>
      </c>
      <c r="B98" s="5">
        <f t="shared" si="27"/>
        <v>47003</v>
      </c>
      <c r="C98" s="5">
        <f t="shared" si="28"/>
        <v>47016</v>
      </c>
      <c r="D98" s="5">
        <f t="shared" si="29"/>
        <v>47031</v>
      </c>
      <c r="E98" s="5">
        <f t="shared" si="25"/>
        <v>47020</v>
      </c>
      <c r="F98">
        <f t="shared" si="23"/>
        <v>2029</v>
      </c>
      <c r="N98" s="7" t="s">
        <v>82</v>
      </c>
      <c r="V98" t="str">
        <f>Table3[[#This Row],[Name of Parliamentarian Office]]</f>
        <v>Joyce, Barnaby</v>
      </c>
      <c r="W98" t="str">
        <f t="shared" si="24"/>
        <v>Joyce, Barnaby</v>
      </c>
    </row>
    <row r="99" spans="1:23" x14ac:dyDescent="0.25">
      <c r="A99">
        <f t="shared" si="26"/>
        <v>7</v>
      </c>
      <c r="B99" s="5">
        <f t="shared" si="27"/>
        <v>47017</v>
      </c>
      <c r="C99" s="5">
        <f t="shared" si="28"/>
        <v>47030</v>
      </c>
      <c r="D99" s="5">
        <f t="shared" si="29"/>
        <v>47045</v>
      </c>
      <c r="E99" s="5">
        <f t="shared" si="25"/>
        <v>47034</v>
      </c>
      <c r="F99">
        <f t="shared" si="23"/>
        <v>2029</v>
      </c>
      <c r="N99" s="7" t="s">
        <v>260</v>
      </c>
      <c r="V99" t="str">
        <f>Table3[[#This Row],[Name of Parliamentarian Office]]</f>
        <v>Katter, Robert</v>
      </c>
      <c r="W99" t="str">
        <f t="shared" si="24"/>
        <v>Katter, Robert</v>
      </c>
    </row>
    <row r="100" spans="1:23" x14ac:dyDescent="0.25">
      <c r="A100">
        <f t="shared" si="26"/>
        <v>8</v>
      </c>
      <c r="B100" s="5">
        <f t="shared" si="27"/>
        <v>47031</v>
      </c>
      <c r="C100" s="5">
        <f t="shared" si="28"/>
        <v>47044</v>
      </c>
      <c r="D100" s="5">
        <f t="shared" si="29"/>
        <v>47059</v>
      </c>
      <c r="E100" s="5">
        <f t="shared" si="25"/>
        <v>47048</v>
      </c>
      <c r="F100">
        <f t="shared" si="23"/>
        <v>2029</v>
      </c>
      <c r="N100" s="7" t="s">
        <v>83</v>
      </c>
      <c r="V100" t="str">
        <f>Table3[[#This Row],[Name of Parliamentarian Office]]</f>
        <v>Kearney, Ged</v>
      </c>
      <c r="W100" t="str">
        <f t="shared" si="24"/>
        <v>Kearney, Ged</v>
      </c>
    </row>
    <row r="101" spans="1:23" x14ac:dyDescent="0.25">
      <c r="A101">
        <f t="shared" si="26"/>
        <v>9</v>
      </c>
      <c r="B101" s="5">
        <f t="shared" si="27"/>
        <v>47045</v>
      </c>
      <c r="C101" s="5">
        <f t="shared" si="28"/>
        <v>47058</v>
      </c>
      <c r="D101" s="5">
        <f t="shared" si="29"/>
        <v>47073</v>
      </c>
      <c r="E101" s="5">
        <f t="shared" si="25"/>
        <v>47062</v>
      </c>
      <c r="F101">
        <f t="shared" si="23"/>
        <v>2029</v>
      </c>
      <c r="N101" s="7" t="s">
        <v>84</v>
      </c>
      <c r="V101" t="str">
        <f>Table3[[#This Row],[Name of Parliamentarian Office]]</f>
        <v>Kennedy, Simon</v>
      </c>
      <c r="W101" t="str">
        <f t="shared" si="24"/>
        <v>Kennedy, Simon</v>
      </c>
    </row>
    <row r="102" spans="1:23" x14ac:dyDescent="0.25">
      <c r="A102">
        <f t="shared" si="26"/>
        <v>10</v>
      </c>
      <c r="B102" s="5">
        <f t="shared" si="27"/>
        <v>47059</v>
      </c>
      <c r="C102" s="5">
        <f t="shared" si="28"/>
        <v>47072</v>
      </c>
      <c r="D102" s="5">
        <f t="shared" si="29"/>
        <v>47087</v>
      </c>
      <c r="E102" s="5">
        <f t="shared" si="25"/>
        <v>47076</v>
      </c>
      <c r="F102">
        <f t="shared" si="23"/>
        <v>2029</v>
      </c>
      <c r="N102" s="7" t="s">
        <v>85</v>
      </c>
      <c r="V102" t="str">
        <f>Table3[[#This Row],[Name of Parliamentarian Office]]</f>
        <v>Keogh, Matt</v>
      </c>
      <c r="W102" t="str">
        <f t="shared" si="24"/>
        <v>Keogh, Matt</v>
      </c>
    </row>
    <row r="103" spans="1:23" x14ac:dyDescent="0.25">
      <c r="A103">
        <f t="shared" si="26"/>
        <v>11</v>
      </c>
      <c r="B103" s="5">
        <f t="shared" si="27"/>
        <v>47073</v>
      </c>
      <c r="C103" s="5">
        <f t="shared" si="28"/>
        <v>47086</v>
      </c>
      <c r="D103" s="5">
        <f t="shared" si="29"/>
        <v>47101</v>
      </c>
      <c r="E103" s="5">
        <f t="shared" si="25"/>
        <v>47090</v>
      </c>
      <c r="F103">
        <f t="shared" si="23"/>
        <v>2029</v>
      </c>
      <c r="N103" s="7" t="s">
        <v>86</v>
      </c>
      <c r="V103" t="str">
        <f>Table3[[#This Row],[Name of Parliamentarian Office]]</f>
        <v>Khalil, Peter</v>
      </c>
      <c r="W103" t="str">
        <f t="shared" si="24"/>
        <v>Khalil, Peter</v>
      </c>
    </row>
    <row r="104" spans="1:23" x14ac:dyDescent="0.25">
      <c r="A104">
        <f t="shared" si="26"/>
        <v>12</v>
      </c>
      <c r="B104" s="5">
        <f t="shared" si="27"/>
        <v>47087</v>
      </c>
      <c r="C104" s="5">
        <f t="shared" si="28"/>
        <v>47100</v>
      </c>
      <c r="D104" s="5">
        <f t="shared" si="29"/>
        <v>47115</v>
      </c>
      <c r="E104" s="5">
        <f t="shared" si="25"/>
        <v>47104</v>
      </c>
      <c r="F104">
        <f t="shared" si="23"/>
        <v>2029</v>
      </c>
      <c r="N104" s="7" t="s">
        <v>261</v>
      </c>
      <c r="V104" t="str">
        <f>Table3[[#This Row],[Name of Parliamentarian Office]]</f>
        <v>King, Catherine</v>
      </c>
      <c r="W104" t="str">
        <f t="shared" si="24"/>
        <v>King, Catherine</v>
      </c>
    </row>
    <row r="105" spans="1:23" x14ac:dyDescent="0.25">
      <c r="A105">
        <f t="shared" si="26"/>
        <v>13</v>
      </c>
      <c r="B105" s="5">
        <f t="shared" si="27"/>
        <v>47101</v>
      </c>
      <c r="C105" s="5">
        <f t="shared" si="28"/>
        <v>47114</v>
      </c>
      <c r="D105" s="5">
        <f t="shared" si="29"/>
        <v>47129</v>
      </c>
      <c r="E105" s="5">
        <f t="shared" si="25"/>
        <v>47118</v>
      </c>
      <c r="F105">
        <f t="shared" si="23"/>
        <v>2029</v>
      </c>
      <c r="N105" s="7" t="s">
        <v>87</v>
      </c>
      <c r="V105" t="str">
        <f>Table3[[#This Row],[Name of Parliamentarian Office]]</f>
        <v>King, Madeleine</v>
      </c>
      <c r="W105" t="str">
        <f t="shared" si="24"/>
        <v>King, Madeleine</v>
      </c>
    </row>
    <row r="106" spans="1:23" x14ac:dyDescent="0.25">
      <c r="A106">
        <f t="shared" si="26"/>
        <v>14</v>
      </c>
      <c r="B106" s="5">
        <f t="shared" si="27"/>
        <v>47115</v>
      </c>
      <c r="C106" s="5">
        <f t="shared" si="28"/>
        <v>47128</v>
      </c>
      <c r="D106" s="5">
        <f t="shared" si="29"/>
        <v>47143</v>
      </c>
      <c r="E106" s="5">
        <f t="shared" si="25"/>
        <v>47132</v>
      </c>
      <c r="F106">
        <f t="shared" ref="F106:F144" si="30">F80+1</f>
        <v>2029</v>
      </c>
      <c r="N106" s="7" t="s">
        <v>171</v>
      </c>
      <c r="V106" t="str">
        <f>Table3[[#This Row],[Name of Parliamentarian Office]]</f>
        <v>Kovacic, Maria</v>
      </c>
      <c r="W106" t="str">
        <f t="shared" ref="W106:W169" si="31">IFERROR(LEFT(V106,FIND(" ",V106,FIND(" ",V106)+1)-1),V106)</f>
        <v>Kovacic, Maria</v>
      </c>
    </row>
    <row r="107" spans="1:23" x14ac:dyDescent="0.25">
      <c r="A107">
        <f t="shared" si="26"/>
        <v>15</v>
      </c>
      <c r="B107" s="5">
        <f t="shared" si="27"/>
        <v>47129</v>
      </c>
      <c r="C107" s="5">
        <f t="shared" si="28"/>
        <v>47142</v>
      </c>
      <c r="D107" s="5">
        <f t="shared" si="29"/>
        <v>47157</v>
      </c>
      <c r="E107" s="5">
        <f t="shared" si="25"/>
        <v>47146</v>
      </c>
      <c r="F107">
        <f t="shared" si="30"/>
        <v>2029</v>
      </c>
      <c r="N107" s="7" t="s">
        <v>208</v>
      </c>
      <c r="V107" t="str">
        <f>Table3[[#This Row],[Name of Parliamentarian Office]]</f>
        <v>Lambie, Jacqui</v>
      </c>
      <c r="W107" t="str">
        <f t="shared" si="31"/>
        <v>Lambie, Jacqui</v>
      </c>
    </row>
    <row r="108" spans="1:23" x14ac:dyDescent="0.25">
      <c r="A108">
        <f t="shared" si="26"/>
        <v>16</v>
      </c>
      <c r="B108" s="5">
        <f t="shared" si="27"/>
        <v>47143</v>
      </c>
      <c r="C108" s="5">
        <f t="shared" si="28"/>
        <v>47156</v>
      </c>
      <c r="D108" s="5">
        <f t="shared" si="29"/>
        <v>47171</v>
      </c>
      <c r="E108" s="5">
        <f t="shared" si="25"/>
        <v>47160</v>
      </c>
      <c r="F108">
        <f t="shared" si="30"/>
        <v>2029</v>
      </c>
      <c r="N108" s="7" t="s">
        <v>88</v>
      </c>
      <c r="V108" t="str">
        <f>Table3[[#This Row],[Name of Parliamentarian Office]]</f>
        <v>Landry, Michelle</v>
      </c>
      <c r="W108" t="str">
        <f t="shared" si="31"/>
        <v>Landry, Michelle</v>
      </c>
    </row>
    <row r="109" spans="1:23" x14ac:dyDescent="0.25">
      <c r="A109">
        <f t="shared" si="26"/>
        <v>17</v>
      </c>
      <c r="B109" s="5">
        <f t="shared" si="27"/>
        <v>47157</v>
      </c>
      <c r="C109" s="5">
        <f t="shared" si="28"/>
        <v>47170</v>
      </c>
      <c r="D109" s="5">
        <f t="shared" si="29"/>
        <v>47185</v>
      </c>
      <c r="E109" s="5">
        <f t="shared" si="25"/>
        <v>47174</v>
      </c>
      <c r="F109">
        <f t="shared" si="30"/>
        <v>2029</v>
      </c>
      <c r="N109" s="7" t="s">
        <v>89</v>
      </c>
      <c r="V109" t="str">
        <f>Table3[[#This Row],[Name of Parliamentarian Office]]</f>
        <v>Lawrence, Tania</v>
      </c>
      <c r="W109" t="str">
        <f t="shared" si="31"/>
        <v>Lawrence, Tania</v>
      </c>
    </row>
    <row r="110" spans="1:23" x14ac:dyDescent="0.25">
      <c r="A110">
        <f t="shared" si="26"/>
        <v>18</v>
      </c>
      <c r="B110" s="5">
        <f t="shared" si="27"/>
        <v>47171</v>
      </c>
      <c r="C110" s="5">
        <f t="shared" si="28"/>
        <v>47184</v>
      </c>
      <c r="D110" s="5">
        <f t="shared" si="29"/>
        <v>47199</v>
      </c>
      <c r="E110" s="5">
        <f t="shared" si="25"/>
        <v>47188</v>
      </c>
      <c r="F110">
        <f t="shared" si="30"/>
        <v>2029</v>
      </c>
      <c r="N110" s="7" t="s">
        <v>90</v>
      </c>
      <c r="V110" t="str">
        <f>Table3[[#This Row],[Name of Parliamentarian Office]]</f>
        <v>Laxale, Jerome</v>
      </c>
      <c r="W110" t="str">
        <f t="shared" si="31"/>
        <v>Laxale, Jerome</v>
      </c>
    </row>
    <row r="111" spans="1:23" x14ac:dyDescent="0.25">
      <c r="A111">
        <f t="shared" si="26"/>
        <v>19</v>
      </c>
      <c r="B111" s="5">
        <f t="shared" si="27"/>
        <v>47185</v>
      </c>
      <c r="C111" s="5">
        <f t="shared" si="28"/>
        <v>47198</v>
      </c>
      <c r="D111" s="5">
        <f t="shared" si="29"/>
        <v>47213</v>
      </c>
      <c r="E111" s="5">
        <f t="shared" si="25"/>
        <v>47202</v>
      </c>
      <c r="F111">
        <f t="shared" si="30"/>
        <v>2029</v>
      </c>
      <c r="N111" s="7" t="s">
        <v>91</v>
      </c>
      <c r="V111" t="str">
        <f>Table3[[#This Row],[Name of Parliamentarian Office]]</f>
        <v>Le, Dai</v>
      </c>
      <c r="W111" t="str">
        <f t="shared" si="31"/>
        <v>Le, Dai</v>
      </c>
    </row>
    <row r="112" spans="1:23" x14ac:dyDescent="0.25">
      <c r="A112">
        <f t="shared" si="26"/>
        <v>20</v>
      </c>
      <c r="B112" s="5">
        <f t="shared" si="27"/>
        <v>47199</v>
      </c>
      <c r="C112" s="5">
        <f t="shared" si="28"/>
        <v>47212</v>
      </c>
      <c r="D112" s="5">
        <f t="shared" si="29"/>
        <v>47227</v>
      </c>
      <c r="E112" s="5">
        <f t="shared" si="25"/>
        <v>47216</v>
      </c>
      <c r="F112">
        <f t="shared" si="30"/>
        <v>2029</v>
      </c>
      <c r="N112" s="7" t="s">
        <v>92</v>
      </c>
      <c r="V112" t="str">
        <f>Table3[[#This Row],[Name of Parliamentarian Office]]</f>
        <v>Leeser, Julian</v>
      </c>
      <c r="W112" t="str">
        <f t="shared" si="31"/>
        <v>Leeser, Julian</v>
      </c>
    </row>
    <row r="113" spans="1:23" x14ac:dyDescent="0.25">
      <c r="A113">
        <f t="shared" si="26"/>
        <v>21</v>
      </c>
      <c r="B113" s="5">
        <f t="shared" si="27"/>
        <v>47213</v>
      </c>
      <c r="C113" s="5">
        <f t="shared" si="28"/>
        <v>47226</v>
      </c>
      <c r="D113" s="5">
        <f t="shared" si="29"/>
        <v>47241</v>
      </c>
      <c r="E113" s="5">
        <f t="shared" si="25"/>
        <v>47230</v>
      </c>
      <c r="F113">
        <f t="shared" si="30"/>
        <v>2029</v>
      </c>
      <c r="N113" s="7" t="s">
        <v>93</v>
      </c>
      <c r="V113" t="str">
        <f>Table3[[#This Row],[Name of Parliamentarian Office]]</f>
        <v>Leigh, Andrew</v>
      </c>
      <c r="W113" t="str">
        <f t="shared" si="31"/>
        <v>Leigh, Andrew</v>
      </c>
    </row>
    <row r="114" spans="1:23" x14ac:dyDescent="0.25">
      <c r="A114">
        <f t="shared" si="26"/>
        <v>22</v>
      </c>
      <c r="B114" s="5">
        <f t="shared" si="27"/>
        <v>47227</v>
      </c>
      <c r="C114" s="5">
        <f t="shared" si="28"/>
        <v>47240</v>
      </c>
      <c r="D114" s="5">
        <f t="shared" si="29"/>
        <v>47255</v>
      </c>
      <c r="E114" s="5">
        <f t="shared" si="25"/>
        <v>47244</v>
      </c>
      <c r="F114">
        <f t="shared" si="30"/>
        <v>2029</v>
      </c>
      <c r="N114" s="7" t="s">
        <v>262</v>
      </c>
      <c r="V114" t="str">
        <f>Table3[[#This Row],[Name of Parliamentarian Office]]</f>
        <v>Ley, Sussan</v>
      </c>
      <c r="W114" t="str">
        <f t="shared" si="31"/>
        <v>Ley, Sussan</v>
      </c>
    </row>
    <row r="115" spans="1:23" x14ac:dyDescent="0.25">
      <c r="A115">
        <f t="shared" si="26"/>
        <v>23</v>
      </c>
      <c r="B115" s="5">
        <f t="shared" si="27"/>
        <v>47241</v>
      </c>
      <c r="C115" s="5">
        <f t="shared" si="28"/>
        <v>47254</v>
      </c>
      <c r="D115" s="5">
        <f t="shared" si="29"/>
        <v>47269</v>
      </c>
      <c r="E115" s="5">
        <f t="shared" si="25"/>
        <v>47258</v>
      </c>
      <c r="F115">
        <f t="shared" si="30"/>
        <v>2029</v>
      </c>
      <c r="N115" s="7" t="s">
        <v>197</v>
      </c>
      <c r="V115" t="str">
        <f>Table3[[#This Row],[Name of Parliamentarian Office]]</f>
        <v>Liddle, Kerrynne</v>
      </c>
      <c r="W115" t="str">
        <f t="shared" si="31"/>
        <v>Liddle, Kerrynne</v>
      </c>
    </row>
    <row r="116" spans="1:23" x14ac:dyDescent="0.25">
      <c r="A116">
        <f t="shared" si="26"/>
        <v>24</v>
      </c>
      <c r="B116" s="5">
        <f t="shared" si="27"/>
        <v>47255</v>
      </c>
      <c r="C116" s="5">
        <f t="shared" si="28"/>
        <v>47268</v>
      </c>
      <c r="D116" s="5">
        <f t="shared" si="29"/>
        <v>47283</v>
      </c>
      <c r="E116" s="5">
        <f t="shared" si="25"/>
        <v>47272</v>
      </c>
      <c r="F116">
        <f t="shared" si="30"/>
        <v>2029</v>
      </c>
      <c r="N116" s="7" t="s">
        <v>94</v>
      </c>
      <c r="V116" t="str">
        <f>Table3[[#This Row],[Name of Parliamentarian Office]]</f>
        <v>Lim, Sam</v>
      </c>
      <c r="W116" t="str">
        <f t="shared" si="31"/>
        <v>Lim, Sam</v>
      </c>
    </row>
    <row r="117" spans="1:23" x14ac:dyDescent="0.25">
      <c r="A117">
        <f t="shared" si="26"/>
        <v>25</v>
      </c>
      <c r="B117" s="5">
        <f t="shared" si="27"/>
        <v>47269</v>
      </c>
      <c r="C117" s="5">
        <f t="shared" si="28"/>
        <v>47282</v>
      </c>
      <c r="D117" s="5">
        <f t="shared" si="29"/>
        <v>47297</v>
      </c>
      <c r="E117" s="5">
        <f t="shared" si="25"/>
        <v>47286</v>
      </c>
      <c r="F117">
        <f t="shared" si="30"/>
        <v>2029</v>
      </c>
      <c r="N117" s="7" t="s">
        <v>229</v>
      </c>
      <c r="V117" t="str">
        <f>Table3[[#This Row],[Name of Parliamentarian Office]]</f>
        <v>Lines, Sue</v>
      </c>
      <c r="W117" t="str">
        <f t="shared" si="31"/>
        <v>Lines, Sue</v>
      </c>
    </row>
    <row r="118" spans="1:23" x14ac:dyDescent="0.25">
      <c r="A118">
        <f t="shared" si="26"/>
        <v>26</v>
      </c>
      <c r="B118" s="5">
        <f t="shared" si="27"/>
        <v>47283</v>
      </c>
      <c r="C118" s="5">
        <f t="shared" si="28"/>
        <v>47296</v>
      </c>
      <c r="D118" s="5">
        <f t="shared" si="29"/>
        <v>47311</v>
      </c>
      <c r="E118" s="5">
        <f t="shared" si="25"/>
        <v>47300</v>
      </c>
      <c r="F118">
        <f t="shared" si="30"/>
        <v>2030</v>
      </c>
      <c r="N118" s="7" t="s">
        <v>95</v>
      </c>
      <c r="V118" t="str">
        <f>Table3[[#This Row],[Name of Parliamentarian Office]]</f>
        <v>Littleproud, David</v>
      </c>
      <c r="W118" t="str">
        <f t="shared" si="31"/>
        <v>Littleproud, David</v>
      </c>
    </row>
    <row r="119" spans="1:23" x14ac:dyDescent="0.25">
      <c r="A119">
        <v>1</v>
      </c>
      <c r="B119" s="5">
        <f t="shared" si="27"/>
        <v>47297</v>
      </c>
      <c r="C119" s="5">
        <f t="shared" si="28"/>
        <v>47310</v>
      </c>
      <c r="D119" s="5">
        <f t="shared" si="29"/>
        <v>47325</v>
      </c>
      <c r="E119" s="5">
        <f t="shared" si="25"/>
        <v>47314</v>
      </c>
      <c r="F119">
        <f t="shared" si="30"/>
        <v>2030</v>
      </c>
      <c r="N119" s="7" t="s">
        <v>96</v>
      </c>
      <c r="V119" t="str">
        <f>Table3[[#This Row],[Name of Parliamentarian Office]]</f>
        <v>Marino, Nola</v>
      </c>
      <c r="W119" t="str">
        <f t="shared" si="31"/>
        <v>Marino, Nola</v>
      </c>
    </row>
    <row r="120" spans="1:23" x14ac:dyDescent="0.25">
      <c r="A120">
        <f t="shared" si="26"/>
        <v>2</v>
      </c>
      <c r="B120" s="5">
        <f t="shared" si="27"/>
        <v>47311</v>
      </c>
      <c r="C120" s="5">
        <f t="shared" si="28"/>
        <v>47324</v>
      </c>
      <c r="D120" s="5">
        <f t="shared" si="29"/>
        <v>47339</v>
      </c>
      <c r="E120" s="5">
        <f t="shared" si="25"/>
        <v>47328</v>
      </c>
      <c r="F120">
        <f t="shared" si="30"/>
        <v>2030</v>
      </c>
      <c r="N120" s="7" t="s">
        <v>97</v>
      </c>
      <c r="V120" t="str">
        <f>Table3[[#This Row],[Name of Parliamentarian Office]]</f>
        <v>Marles, Richard</v>
      </c>
      <c r="W120" t="str">
        <f t="shared" si="31"/>
        <v>Marles, Richard</v>
      </c>
    </row>
    <row r="121" spans="1:23" x14ac:dyDescent="0.25">
      <c r="A121">
        <f t="shared" si="26"/>
        <v>3</v>
      </c>
      <c r="B121" s="5">
        <f t="shared" si="27"/>
        <v>47325</v>
      </c>
      <c r="C121" s="5">
        <f t="shared" si="28"/>
        <v>47338</v>
      </c>
      <c r="D121" s="5">
        <f t="shared" si="29"/>
        <v>47353</v>
      </c>
      <c r="E121" s="5">
        <f t="shared" si="25"/>
        <v>47342</v>
      </c>
      <c r="F121">
        <f t="shared" si="30"/>
        <v>2030</v>
      </c>
      <c r="N121" s="7" t="s">
        <v>98</v>
      </c>
      <c r="V121" t="str">
        <f>Table3[[#This Row],[Name of Parliamentarian Office]]</f>
        <v>Mascarenhas, Zaneta</v>
      </c>
      <c r="W121" t="str">
        <f t="shared" si="31"/>
        <v>Mascarenhas, Zaneta</v>
      </c>
    </row>
    <row r="122" spans="1:23" x14ac:dyDescent="0.25">
      <c r="A122">
        <f t="shared" si="26"/>
        <v>4</v>
      </c>
      <c r="B122" s="5">
        <f t="shared" si="27"/>
        <v>47339</v>
      </c>
      <c r="C122" s="5">
        <f t="shared" si="28"/>
        <v>47352</v>
      </c>
      <c r="D122" s="5">
        <f t="shared" si="29"/>
        <v>47367</v>
      </c>
      <c r="E122" s="5">
        <f t="shared" si="25"/>
        <v>47356</v>
      </c>
      <c r="F122">
        <f t="shared" si="30"/>
        <v>2030</v>
      </c>
      <c r="N122" s="7" t="s">
        <v>172</v>
      </c>
      <c r="V122" t="str">
        <f>Table3[[#This Row],[Name of Parliamentarian Office]]</f>
        <v>McAllister, Jenny</v>
      </c>
      <c r="W122" t="str">
        <f t="shared" si="31"/>
        <v>McAllister, Jenny</v>
      </c>
    </row>
    <row r="123" spans="1:23" x14ac:dyDescent="0.25">
      <c r="A123">
        <f t="shared" si="26"/>
        <v>5</v>
      </c>
      <c r="B123" s="5">
        <f t="shared" si="27"/>
        <v>47353</v>
      </c>
      <c r="C123" s="5">
        <f t="shared" si="28"/>
        <v>47366</v>
      </c>
      <c r="D123" s="5">
        <f t="shared" si="29"/>
        <v>47381</v>
      </c>
      <c r="E123" s="5">
        <f t="shared" si="25"/>
        <v>47370</v>
      </c>
      <c r="F123">
        <f t="shared" si="30"/>
        <v>2030</v>
      </c>
      <c r="N123" s="7" t="s">
        <v>99</v>
      </c>
      <c r="V123" t="str">
        <f>Table3[[#This Row],[Name of Parliamentarian Office]]</f>
        <v>McBain, Kristy</v>
      </c>
      <c r="W123" t="str">
        <f t="shared" si="31"/>
        <v>McBain, Kristy</v>
      </c>
    </row>
    <row r="124" spans="1:23" x14ac:dyDescent="0.25">
      <c r="A124">
        <f t="shared" si="26"/>
        <v>6</v>
      </c>
      <c r="B124" s="5">
        <f t="shared" si="27"/>
        <v>47367</v>
      </c>
      <c r="C124" s="5">
        <f t="shared" si="28"/>
        <v>47380</v>
      </c>
      <c r="D124" s="5">
        <f t="shared" si="29"/>
        <v>47395</v>
      </c>
      <c r="E124" s="5">
        <f t="shared" si="25"/>
        <v>47384</v>
      </c>
      <c r="F124">
        <f t="shared" si="30"/>
        <v>2030</v>
      </c>
      <c r="N124" s="7" t="s">
        <v>100</v>
      </c>
      <c r="V124" t="str">
        <f>Table3[[#This Row],[Name of Parliamentarian Office]]</f>
        <v>McBride, Emma</v>
      </c>
      <c r="W124" t="str">
        <f t="shared" si="31"/>
        <v>McBride, Emma</v>
      </c>
    </row>
    <row r="125" spans="1:23" x14ac:dyDescent="0.25">
      <c r="A125">
        <f t="shared" si="26"/>
        <v>7</v>
      </c>
      <c r="B125" s="5">
        <f t="shared" si="27"/>
        <v>47381</v>
      </c>
      <c r="C125" s="5">
        <f t="shared" si="28"/>
        <v>47394</v>
      </c>
      <c r="D125" s="5">
        <f t="shared" si="29"/>
        <v>47409</v>
      </c>
      <c r="E125" s="5">
        <f t="shared" si="25"/>
        <v>47398</v>
      </c>
      <c r="F125">
        <f t="shared" si="30"/>
        <v>2030</v>
      </c>
      <c r="N125" s="7" t="s">
        <v>177</v>
      </c>
      <c r="V125" t="str">
        <f>Table3[[#This Row],[Name of Parliamentarian Office]]</f>
        <v>McCarthy, Malarndirri</v>
      </c>
      <c r="W125" t="str">
        <f t="shared" si="31"/>
        <v>McCarthy, Malarndirri</v>
      </c>
    </row>
    <row r="126" spans="1:23" x14ac:dyDescent="0.25">
      <c r="A126">
        <f t="shared" si="26"/>
        <v>8</v>
      </c>
      <c r="B126" s="5">
        <f t="shared" si="27"/>
        <v>47395</v>
      </c>
      <c r="C126" s="5">
        <f t="shared" si="28"/>
        <v>47408</v>
      </c>
      <c r="D126" s="5">
        <f t="shared" si="29"/>
        <v>47423</v>
      </c>
      <c r="E126" s="5">
        <f t="shared" si="25"/>
        <v>47412</v>
      </c>
      <c r="F126">
        <f t="shared" si="30"/>
        <v>2030</v>
      </c>
      <c r="N126" s="7" t="s">
        <v>101</v>
      </c>
      <c r="V126" t="str">
        <f>Table3[[#This Row],[Name of Parliamentarian Office]]</f>
        <v>McCormack, Michael</v>
      </c>
      <c r="W126" t="str">
        <f t="shared" si="31"/>
        <v>McCormack, Michael</v>
      </c>
    </row>
    <row r="127" spans="1:23" x14ac:dyDescent="0.25">
      <c r="A127">
        <f t="shared" si="26"/>
        <v>9</v>
      </c>
      <c r="B127" s="5">
        <f t="shared" si="27"/>
        <v>47409</v>
      </c>
      <c r="C127" s="5">
        <f t="shared" si="28"/>
        <v>47422</v>
      </c>
      <c r="D127" s="5">
        <f t="shared" si="29"/>
        <v>47437</v>
      </c>
      <c r="E127" s="5">
        <f t="shared" si="25"/>
        <v>47426</v>
      </c>
      <c r="F127">
        <f t="shared" si="30"/>
        <v>2030</v>
      </c>
      <c r="N127" s="7" t="s">
        <v>184</v>
      </c>
      <c r="V127" t="str">
        <f>Table3[[#This Row],[Name of Parliamentarian Office]]</f>
        <v>McDonald, Susan</v>
      </c>
      <c r="W127" t="str">
        <f t="shared" si="31"/>
        <v>McDonald, Susan</v>
      </c>
    </row>
    <row r="128" spans="1:23" x14ac:dyDescent="0.25">
      <c r="A128">
        <f t="shared" si="26"/>
        <v>10</v>
      </c>
      <c r="B128" s="5">
        <f t="shared" si="27"/>
        <v>47423</v>
      </c>
      <c r="C128" s="5">
        <f t="shared" si="28"/>
        <v>47436</v>
      </c>
      <c r="D128" s="5">
        <f t="shared" si="29"/>
        <v>47451</v>
      </c>
      <c r="E128" s="5">
        <f t="shared" si="25"/>
        <v>47440</v>
      </c>
      <c r="F128">
        <f t="shared" si="30"/>
        <v>2030</v>
      </c>
      <c r="N128" s="7" t="s">
        <v>185</v>
      </c>
      <c r="V128" t="str">
        <f>Table3[[#This Row],[Name of Parliamentarian Office]]</f>
        <v>McGrath, James</v>
      </c>
      <c r="W128" t="str">
        <f t="shared" si="31"/>
        <v>McGrath, James</v>
      </c>
    </row>
    <row r="129" spans="1:23" x14ac:dyDescent="0.25">
      <c r="A129">
        <f t="shared" si="26"/>
        <v>11</v>
      </c>
      <c r="B129" s="5">
        <f t="shared" si="27"/>
        <v>47437</v>
      </c>
      <c r="C129" s="5">
        <f t="shared" si="28"/>
        <v>47450</v>
      </c>
      <c r="D129" s="5">
        <f t="shared" si="29"/>
        <v>47465</v>
      </c>
      <c r="E129" s="5">
        <f t="shared" si="25"/>
        <v>47454</v>
      </c>
      <c r="F129">
        <f t="shared" si="30"/>
        <v>2030</v>
      </c>
      <c r="N129" s="7" t="s">
        <v>102</v>
      </c>
      <c r="V129" t="str">
        <f>Table3[[#This Row],[Name of Parliamentarian Office]]</f>
        <v>McIntosh, Melissa</v>
      </c>
      <c r="W129" t="str">
        <f t="shared" si="31"/>
        <v>McIntosh, Melissa</v>
      </c>
    </row>
    <row r="130" spans="1:23" x14ac:dyDescent="0.25">
      <c r="A130">
        <f t="shared" si="26"/>
        <v>12</v>
      </c>
      <c r="B130" s="5">
        <f t="shared" si="27"/>
        <v>47451</v>
      </c>
      <c r="C130" s="5">
        <f t="shared" si="28"/>
        <v>47464</v>
      </c>
      <c r="D130" s="5">
        <f t="shared" si="29"/>
        <v>47479</v>
      </c>
      <c r="E130" s="5">
        <f t="shared" si="25"/>
        <v>47468</v>
      </c>
      <c r="F130">
        <f t="shared" si="30"/>
        <v>2030</v>
      </c>
      <c r="N130" s="7" t="s">
        <v>219</v>
      </c>
      <c r="V130" t="str">
        <f>Table3[[#This Row],[Name of Parliamentarian Office]]</f>
        <v>McKenzie, Bridget</v>
      </c>
      <c r="W130" t="str">
        <f t="shared" si="31"/>
        <v>McKenzie, Bridget</v>
      </c>
    </row>
    <row r="131" spans="1:23" x14ac:dyDescent="0.25">
      <c r="A131">
        <f t="shared" si="26"/>
        <v>13</v>
      </c>
      <c r="B131" s="5">
        <f t="shared" si="27"/>
        <v>47465</v>
      </c>
      <c r="C131" s="5">
        <f t="shared" si="28"/>
        <v>47478</v>
      </c>
      <c r="D131" s="5">
        <f t="shared" si="29"/>
        <v>47493</v>
      </c>
      <c r="E131" s="5">
        <f t="shared" ref="E131:E144" si="32">C131+4</f>
        <v>47482</v>
      </c>
      <c r="F131">
        <f t="shared" si="30"/>
        <v>2030</v>
      </c>
      <c r="N131" s="7" t="s">
        <v>103</v>
      </c>
      <c r="V131" t="str">
        <f>Table3[[#This Row],[Name of Parliamentarian Office]]</f>
        <v>McKenzie, Zoe</v>
      </c>
      <c r="W131" t="str">
        <f t="shared" si="31"/>
        <v>McKenzie, Zoe</v>
      </c>
    </row>
    <row r="132" spans="1:23" x14ac:dyDescent="0.25">
      <c r="A132">
        <f t="shared" si="26"/>
        <v>14</v>
      </c>
      <c r="B132" s="5">
        <f t="shared" si="27"/>
        <v>47479</v>
      </c>
      <c r="C132" s="5">
        <f t="shared" si="28"/>
        <v>47492</v>
      </c>
      <c r="D132" s="5">
        <f t="shared" si="29"/>
        <v>47507</v>
      </c>
      <c r="E132" s="5">
        <f t="shared" si="32"/>
        <v>47496</v>
      </c>
      <c r="F132">
        <f t="shared" si="30"/>
        <v>2030</v>
      </c>
      <c r="N132" s="7" t="s">
        <v>263</v>
      </c>
      <c r="V132" t="str">
        <f>Table3[[#This Row],[Name of Parliamentarian Office]]</f>
        <v>McKim, Nicholas</v>
      </c>
      <c r="W132" t="str">
        <f t="shared" si="31"/>
        <v>McKim, Nicholas</v>
      </c>
    </row>
    <row r="133" spans="1:23" x14ac:dyDescent="0.25">
      <c r="A133">
        <f t="shared" si="26"/>
        <v>15</v>
      </c>
      <c r="B133" s="5">
        <f t="shared" si="27"/>
        <v>47493</v>
      </c>
      <c r="C133" s="5">
        <f t="shared" si="28"/>
        <v>47506</v>
      </c>
      <c r="D133" s="5">
        <f t="shared" si="29"/>
        <v>47521</v>
      </c>
      <c r="E133" s="5">
        <f t="shared" si="32"/>
        <v>47510</v>
      </c>
      <c r="F133">
        <f t="shared" si="30"/>
        <v>2030</v>
      </c>
      <c r="N133" s="7" t="s">
        <v>198</v>
      </c>
      <c r="V133" t="str">
        <f>Table3[[#This Row],[Name of Parliamentarian Office]]</f>
        <v>McLachlan, Andrew</v>
      </c>
      <c r="W133" t="str">
        <f t="shared" si="31"/>
        <v>McLachlan, Andrew</v>
      </c>
    </row>
    <row r="134" spans="1:23" x14ac:dyDescent="0.25">
      <c r="A134">
        <f t="shared" si="26"/>
        <v>16</v>
      </c>
      <c r="B134" s="5">
        <f t="shared" si="27"/>
        <v>47507</v>
      </c>
      <c r="C134" s="5">
        <f t="shared" si="28"/>
        <v>47520</v>
      </c>
      <c r="D134" s="5">
        <f t="shared" si="29"/>
        <v>47535</v>
      </c>
      <c r="E134" s="5">
        <f t="shared" si="32"/>
        <v>47524</v>
      </c>
      <c r="F134">
        <f t="shared" si="30"/>
        <v>2030</v>
      </c>
      <c r="N134" s="7" t="s">
        <v>104</v>
      </c>
      <c r="V134" t="str">
        <f>Table3[[#This Row],[Name of Parliamentarian Office]]</f>
        <v>Miller-Frost, Louise</v>
      </c>
      <c r="W134" t="str">
        <f t="shared" si="31"/>
        <v>Miller-Frost, Louise</v>
      </c>
    </row>
    <row r="135" spans="1:23" x14ac:dyDescent="0.25">
      <c r="A135">
        <f t="shared" si="26"/>
        <v>17</v>
      </c>
      <c r="B135" s="5">
        <f t="shared" si="27"/>
        <v>47521</v>
      </c>
      <c r="C135" s="5">
        <f t="shared" si="28"/>
        <v>47534</v>
      </c>
      <c r="D135" s="5">
        <f t="shared" si="29"/>
        <v>47549</v>
      </c>
      <c r="E135" s="5">
        <f t="shared" si="32"/>
        <v>47538</v>
      </c>
      <c r="F135">
        <f t="shared" si="30"/>
        <v>2030</v>
      </c>
      <c r="N135" s="7" t="s">
        <v>105</v>
      </c>
      <c r="V135" t="str">
        <f>Table3[[#This Row],[Name of Parliamentarian Office]]</f>
        <v>Mitchell, Brian</v>
      </c>
      <c r="W135" t="str">
        <f t="shared" si="31"/>
        <v>Mitchell, Brian</v>
      </c>
    </row>
    <row r="136" spans="1:23" x14ac:dyDescent="0.25">
      <c r="A136">
        <f t="shared" si="26"/>
        <v>18</v>
      </c>
      <c r="B136" s="5">
        <f t="shared" si="27"/>
        <v>47535</v>
      </c>
      <c r="C136" s="5">
        <f t="shared" si="28"/>
        <v>47548</v>
      </c>
      <c r="D136" s="5">
        <f t="shared" si="29"/>
        <v>47563</v>
      </c>
      <c r="E136" s="5">
        <f t="shared" si="32"/>
        <v>47552</v>
      </c>
      <c r="F136">
        <f t="shared" si="30"/>
        <v>2030</v>
      </c>
      <c r="N136" s="7" t="s">
        <v>106</v>
      </c>
      <c r="V136" t="str">
        <f>Table3[[#This Row],[Name of Parliamentarian Office]]</f>
        <v>Mitchell, Robert</v>
      </c>
      <c r="W136" t="str">
        <f t="shared" si="31"/>
        <v>Mitchell, Robert</v>
      </c>
    </row>
    <row r="137" spans="1:23" x14ac:dyDescent="0.25">
      <c r="A137">
        <f t="shared" si="26"/>
        <v>19</v>
      </c>
      <c r="B137" s="5">
        <f t="shared" si="27"/>
        <v>47549</v>
      </c>
      <c r="C137" s="5">
        <f t="shared" si="28"/>
        <v>47562</v>
      </c>
      <c r="D137" s="5">
        <f t="shared" si="29"/>
        <v>47577</v>
      </c>
      <c r="E137" s="5">
        <f t="shared" si="32"/>
        <v>47566</v>
      </c>
      <c r="F137">
        <f t="shared" si="30"/>
        <v>2030</v>
      </c>
      <c r="N137" s="7" t="s">
        <v>107</v>
      </c>
      <c r="V137" t="str">
        <f>Table3[[#This Row],[Name of Parliamentarian Office]]</f>
        <v>Mulino, Daniel</v>
      </c>
      <c r="W137" t="str">
        <f t="shared" si="31"/>
        <v>Mulino, Daniel</v>
      </c>
    </row>
    <row r="138" spans="1:23" x14ac:dyDescent="0.25">
      <c r="A138">
        <f t="shared" ref="A138:A142" si="33">A137+1</f>
        <v>20</v>
      </c>
      <c r="B138" s="5">
        <f t="shared" ref="B138:B142" si="34">B137+14</f>
        <v>47563</v>
      </c>
      <c r="C138" s="5">
        <f t="shared" ref="C138:C142" si="35">C137+14</f>
        <v>47576</v>
      </c>
      <c r="D138" s="5">
        <f t="shared" ref="D138:D142" si="36">D137+14</f>
        <v>47591</v>
      </c>
      <c r="E138" s="5">
        <f t="shared" si="32"/>
        <v>47580</v>
      </c>
      <c r="F138">
        <f t="shared" si="30"/>
        <v>2030</v>
      </c>
      <c r="N138" s="7" t="s">
        <v>264</v>
      </c>
      <c r="V138" t="str">
        <f>Table3[[#This Row],[Name of Parliamentarian Office]]</f>
        <v>Neumann, Shayne</v>
      </c>
      <c r="W138" t="str">
        <f t="shared" si="31"/>
        <v>Neumann, Shayne</v>
      </c>
    </row>
    <row r="139" spans="1:23" x14ac:dyDescent="0.25">
      <c r="A139">
        <f t="shared" si="33"/>
        <v>21</v>
      </c>
      <c r="B139" s="5">
        <f t="shared" si="34"/>
        <v>47577</v>
      </c>
      <c r="C139" s="5">
        <f t="shared" si="35"/>
        <v>47590</v>
      </c>
      <c r="D139" s="5">
        <f t="shared" si="36"/>
        <v>47605</v>
      </c>
      <c r="E139" s="5">
        <f t="shared" si="32"/>
        <v>47594</v>
      </c>
      <c r="F139">
        <f t="shared" si="30"/>
        <v>2030</v>
      </c>
      <c r="N139" s="7" t="s">
        <v>108</v>
      </c>
      <c r="V139" t="str">
        <f>Table3[[#This Row],[Name of Parliamentarian Office]]</f>
        <v>O'Brien, Llew</v>
      </c>
      <c r="W139" t="str">
        <f t="shared" si="31"/>
        <v>O'Brien, Llew</v>
      </c>
    </row>
    <row r="140" spans="1:23" x14ac:dyDescent="0.25">
      <c r="A140">
        <f t="shared" si="33"/>
        <v>22</v>
      </c>
      <c r="B140" s="5">
        <f t="shared" si="34"/>
        <v>47591</v>
      </c>
      <c r="C140" s="5">
        <f t="shared" si="35"/>
        <v>47604</v>
      </c>
      <c r="D140" s="5">
        <f t="shared" si="36"/>
        <v>47619</v>
      </c>
      <c r="E140" s="5">
        <f t="shared" si="32"/>
        <v>47608</v>
      </c>
      <c r="F140">
        <f t="shared" si="30"/>
        <v>2030</v>
      </c>
      <c r="N140" s="7" t="s">
        <v>109</v>
      </c>
      <c r="V140" t="str">
        <f>Table3[[#This Row],[Name of Parliamentarian Office]]</f>
        <v>O'Brien, Ted</v>
      </c>
      <c r="W140" t="str">
        <f t="shared" si="31"/>
        <v>O'Brien, Ted</v>
      </c>
    </row>
    <row r="141" spans="1:23" x14ac:dyDescent="0.25">
      <c r="A141">
        <f t="shared" si="33"/>
        <v>23</v>
      </c>
      <c r="B141" s="5">
        <f t="shared" si="34"/>
        <v>47605</v>
      </c>
      <c r="C141" s="5">
        <f t="shared" si="35"/>
        <v>47618</v>
      </c>
      <c r="D141" s="5">
        <f t="shared" si="36"/>
        <v>47633</v>
      </c>
      <c r="E141" s="5">
        <f t="shared" si="32"/>
        <v>47622</v>
      </c>
      <c r="F141">
        <f t="shared" si="30"/>
        <v>2030</v>
      </c>
      <c r="N141" s="7" t="s">
        <v>110</v>
      </c>
      <c r="V141" t="str">
        <f>Table3[[#This Row],[Name of Parliamentarian Office]]</f>
        <v>O'Connor, Brendan</v>
      </c>
      <c r="W141" t="str">
        <f t="shared" si="31"/>
        <v>O'Connor, Brendan</v>
      </c>
    </row>
    <row r="142" spans="1:23" x14ac:dyDescent="0.25">
      <c r="A142">
        <f t="shared" si="33"/>
        <v>24</v>
      </c>
      <c r="B142" s="5">
        <f t="shared" si="34"/>
        <v>47619</v>
      </c>
      <c r="C142" s="5">
        <f t="shared" si="35"/>
        <v>47632</v>
      </c>
      <c r="D142" s="5">
        <f t="shared" si="36"/>
        <v>47647</v>
      </c>
      <c r="E142" s="5">
        <f t="shared" si="32"/>
        <v>47636</v>
      </c>
      <c r="F142">
        <f t="shared" si="30"/>
        <v>2030</v>
      </c>
      <c r="N142" s="7" t="s">
        <v>111</v>
      </c>
      <c r="V142" t="str">
        <f>Table3[[#This Row],[Name of Parliamentarian Office]]</f>
        <v>O'Neil, Clare</v>
      </c>
      <c r="W142" t="str">
        <f t="shared" si="31"/>
        <v>O'Neil, Clare</v>
      </c>
    </row>
    <row r="143" spans="1:23" x14ac:dyDescent="0.25">
      <c r="A143">
        <f t="shared" ref="A143:A144" si="37">A142+1</f>
        <v>25</v>
      </c>
      <c r="B143" s="5">
        <f t="shared" ref="B143:B144" si="38">B142+14</f>
        <v>47633</v>
      </c>
      <c r="C143" s="5">
        <f t="shared" ref="C143:C144" si="39">C142+14</f>
        <v>47646</v>
      </c>
      <c r="D143" s="5">
        <f t="shared" ref="D143:D144" si="40">D142+14</f>
        <v>47661</v>
      </c>
      <c r="E143" s="5">
        <f t="shared" si="32"/>
        <v>47650</v>
      </c>
      <c r="F143">
        <f t="shared" si="30"/>
        <v>2030</v>
      </c>
      <c r="N143" s="7" t="s">
        <v>173</v>
      </c>
      <c r="V143" t="str">
        <f>Table3[[#This Row],[Name of Parliamentarian Office]]</f>
        <v>O'Neill, Deborah</v>
      </c>
      <c r="W143" t="str">
        <f t="shared" si="31"/>
        <v>O'Neill, Deborah</v>
      </c>
    </row>
    <row r="144" spans="1:23" x14ac:dyDescent="0.25">
      <c r="A144">
        <f t="shared" si="37"/>
        <v>26</v>
      </c>
      <c r="B144" s="5">
        <f t="shared" si="38"/>
        <v>47647</v>
      </c>
      <c r="C144" s="5">
        <f t="shared" si="39"/>
        <v>47660</v>
      </c>
      <c r="D144" s="5">
        <f t="shared" si="40"/>
        <v>47675</v>
      </c>
      <c r="E144" s="5">
        <f t="shared" si="32"/>
        <v>47664</v>
      </c>
      <c r="F144">
        <f t="shared" si="30"/>
        <v>2031</v>
      </c>
      <c r="N144" s="7" t="s">
        <v>230</v>
      </c>
      <c r="V144" t="str">
        <f>Table3[[#This Row],[Name of Parliamentarian Office]]</f>
        <v>O'Sullivan, Matt</v>
      </c>
      <c r="W144" t="str">
        <f t="shared" si="31"/>
        <v>O'Sullivan, Matt</v>
      </c>
    </row>
    <row r="145" spans="14:23" x14ac:dyDescent="0.25">
      <c r="N145" s="7" t="s">
        <v>112</v>
      </c>
      <c r="V145" t="str">
        <f>Table3[[#This Row],[Name of Parliamentarian Office]]</f>
        <v>Pasin, Tony</v>
      </c>
      <c r="W145" t="str">
        <f t="shared" si="31"/>
        <v>Pasin, Tony</v>
      </c>
    </row>
    <row r="146" spans="14:23" x14ac:dyDescent="0.25">
      <c r="N146" s="7" t="s">
        <v>220</v>
      </c>
      <c r="V146" t="str">
        <f>Table3[[#This Row],[Name of Parliamentarian Office]]</f>
        <v>Paterson, James</v>
      </c>
      <c r="W146" t="str">
        <f t="shared" si="31"/>
        <v>Paterson, James</v>
      </c>
    </row>
    <row r="147" spans="14:23" x14ac:dyDescent="0.25">
      <c r="N147" s="7" t="s">
        <v>231</v>
      </c>
      <c r="V147" t="str">
        <f>Table3[[#This Row],[Name of Parliamentarian Office]]</f>
        <v>Payman, Fatima</v>
      </c>
      <c r="W147" t="str">
        <f t="shared" si="31"/>
        <v>Payman, Fatima</v>
      </c>
    </row>
    <row r="148" spans="14:23" x14ac:dyDescent="0.25">
      <c r="N148" s="7" t="s">
        <v>113</v>
      </c>
      <c r="V148" t="str">
        <f>Table3[[#This Row],[Name of Parliamentarian Office]]</f>
        <v>Payne, Alicia</v>
      </c>
      <c r="W148" t="str">
        <f t="shared" si="31"/>
        <v>Payne, Alicia</v>
      </c>
    </row>
    <row r="149" spans="14:23" x14ac:dyDescent="0.25">
      <c r="N149" s="7" t="s">
        <v>114</v>
      </c>
      <c r="V149" t="str">
        <f>Table3[[#This Row],[Name of Parliamentarian Office]]</f>
        <v>Pearce, Gavin</v>
      </c>
      <c r="W149" t="str">
        <f t="shared" si="31"/>
        <v>Pearce, Gavin</v>
      </c>
    </row>
    <row r="150" spans="14:23" x14ac:dyDescent="0.25">
      <c r="N150" s="7" t="s">
        <v>115</v>
      </c>
      <c r="V150" t="str">
        <f>Table3[[#This Row],[Name of Parliamentarian Office]]</f>
        <v>Perrett, Graham</v>
      </c>
      <c r="W150" t="str">
        <f t="shared" si="31"/>
        <v>Perrett, Graham</v>
      </c>
    </row>
    <row r="151" spans="14:23" x14ac:dyDescent="0.25">
      <c r="N151" s="7" t="s">
        <v>116</v>
      </c>
      <c r="V151" t="str">
        <f>Table3[[#This Row],[Name of Parliamentarian Office]]</f>
        <v>Phillips, Fiona</v>
      </c>
      <c r="W151" t="str">
        <f t="shared" si="31"/>
        <v>Phillips, Fiona</v>
      </c>
    </row>
    <row r="152" spans="14:23" x14ac:dyDescent="0.25">
      <c r="N152" s="7" t="s">
        <v>117</v>
      </c>
      <c r="V152" t="str">
        <f>Table3[[#This Row],[Name of Parliamentarian Office]]</f>
        <v>Pike, Henry</v>
      </c>
      <c r="W152" t="str">
        <f t="shared" si="31"/>
        <v>Pike, Henry</v>
      </c>
    </row>
    <row r="153" spans="14:23" x14ac:dyDescent="0.25">
      <c r="N153" s="7" t="s">
        <v>118</v>
      </c>
      <c r="V153" t="str">
        <f>Table3[[#This Row],[Name of Parliamentarian Office]]</f>
        <v>Pitt, Keith</v>
      </c>
      <c r="W153" t="str">
        <f t="shared" si="31"/>
        <v>Pitt, Keith</v>
      </c>
    </row>
    <row r="154" spans="14:23" x14ac:dyDescent="0.25">
      <c r="N154" s="7" t="s">
        <v>265</v>
      </c>
      <c r="V154" t="str">
        <f>Table3[[#This Row],[Name of Parliamentarian Office]]</f>
        <v>Plibersek, Tanya</v>
      </c>
      <c r="W154" t="str">
        <f t="shared" si="31"/>
        <v>Plibersek, Tanya</v>
      </c>
    </row>
    <row r="155" spans="14:23" x14ac:dyDescent="0.25">
      <c r="N155" s="7" t="s">
        <v>199</v>
      </c>
      <c r="V155" t="str">
        <f>Table3[[#This Row],[Name of Parliamentarian Office]]</f>
        <v>Pocock, Barbara</v>
      </c>
      <c r="W155" t="str">
        <f t="shared" si="31"/>
        <v>Pocock, Barbara</v>
      </c>
    </row>
    <row r="156" spans="14:23" x14ac:dyDescent="0.25">
      <c r="N156" s="7" t="s">
        <v>164</v>
      </c>
      <c r="V156" t="str">
        <f>Table3[[#This Row],[Name of Parliamentarian Office]]</f>
        <v>Pocock, David</v>
      </c>
      <c r="W156" t="str">
        <f t="shared" si="31"/>
        <v>Pocock, David</v>
      </c>
    </row>
    <row r="157" spans="14:23" x14ac:dyDescent="0.25">
      <c r="N157" s="7" t="s">
        <v>209</v>
      </c>
      <c r="V157" t="str">
        <f>Table3[[#This Row],[Name of Parliamentarian Office]]</f>
        <v>Polley, Helen</v>
      </c>
      <c r="W157" t="str">
        <f t="shared" si="31"/>
        <v>Polley, Helen</v>
      </c>
    </row>
    <row r="158" spans="14:23" x14ac:dyDescent="0.25">
      <c r="N158" s="7" t="s">
        <v>232</v>
      </c>
      <c r="V158" t="str">
        <f>Table3[[#This Row],[Name of Parliamentarian Office]]</f>
        <v>Pratt, Louise</v>
      </c>
      <c r="W158" t="str">
        <f t="shared" si="31"/>
        <v>Pratt, Louise</v>
      </c>
    </row>
    <row r="159" spans="14:23" x14ac:dyDescent="0.25">
      <c r="N159" s="7" t="s">
        <v>178</v>
      </c>
      <c r="V159" t="str">
        <f>Table3[[#This Row],[Name of Parliamentarian Office]]</f>
        <v>Price, Jacinta</v>
      </c>
      <c r="W159" t="str">
        <f t="shared" si="31"/>
        <v>Price, Jacinta</v>
      </c>
    </row>
    <row r="160" spans="14:23" x14ac:dyDescent="0.25">
      <c r="N160" s="7" t="s">
        <v>119</v>
      </c>
      <c r="V160" t="str">
        <f>Table3[[#This Row],[Name of Parliamentarian Office]]</f>
        <v>Price, Melissa</v>
      </c>
      <c r="W160" t="str">
        <f t="shared" si="31"/>
        <v>Price, Melissa</v>
      </c>
    </row>
    <row r="161" spans="14:23" x14ac:dyDescent="0.25">
      <c r="N161" s="7" t="s">
        <v>120</v>
      </c>
      <c r="V161" t="str">
        <f>Table3[[#This Row],[Name of Parliamentarian Office]]</f>
        <v>Rae, Sam</v>
      </c>
      <c r="W161" t="str">
        <f t="shared" si="31"/>
        <v>Rae, Sam</v>
      </c>
    </row>
    <row r="162" spans="14:23" x14ac:dyDescent="0.25">
      <c r="N162" s="7" t="s">
        <v>121</v>
      </c>
      <c r="V162" t="str">
        <f>Table3[[#This Row],[Name of Parliamentarian Office]]</f>
        <v>Ramsey, Rowan</v>
      </c>
      <c r="W162" t="str">
        <f t="shared" si="31"/>
        <v>Ramsey, Rowan</v>
      </c>
    </row>
    <row r="163" spans="14:23" x14ac:dyDescent="0.25">
      <c r="N163" s="7" t="s">
        <v>122</v>
      </c>
      <c r="V163" t="str">
        <f>Table3[[#This Row],[Name of Parliamentarian Office]]</f>
        <v>Reid, Gordon</v>
      </c>
      <c r="W163" t="str">
        <f t="shared" si="31"/>
        <v>Reid, Gordon</v>
      </c>
    </row>
    <row r="164" spans="14:23" x14ac:dyDescent="0.25">
      <c r="N164" s="7" t="s">
        <v>186</v>
      </c>
      <c r="V164" t="str">
        <f>Table3[[#This Row],[Name of Parliamentarian Office]]</f>
        <v>Rennick, Gerard</v>
      </c>
      <c r="W164" t="str">
        <f t="shared" si="31"/>
        <v>Rennick, Gerard</v>
      </c>
    </row>
    <row r="165" spans="14:23" x14ac:dyDescent="0.25">
      <c r="N165" s="7" t="s">
        <v>123</v>
      </c>
      <c r="V165" t="str">
        <f>Table3[[#This Row],[Name of Parliamentarian Office]]</f>
        <v>Repacholi, Dan</v>
      </c>
      <c r="W165" t="str">
        <f t="shared" si="31"/>
        <v>Repacholi, Dan</v>
      </c>
    </row>
    <row r="166" spans="14:23" x14ac:dyDescent="0.25">
      <c r="N166" s="7" t="s">
        <v>233</v>
      </c>
      <c r="V166" t="str">
        <f>Table3[[#This Row],[Name of Parliamentarian Office]]</f>
        <v>Reynolds, Linda</v>
      </c>
      <c r="W166" t="str">
        <f t="shared" si="31"/>
        <v>Reynolds, Linda</v>
      </c>
    </row>
    <row r="167" spans="14:23" x14ac:dyDescent="0.25">
      <c r="N167" s="7" t="s">
        <v>124</v>
      </c>
      <c r="V167" t="str">
        <f>Table3[[#This Row],[Name of Parliamentarian Office]]</f>
        <v>Rishworth, Amanda</v>
      </c>
      <c r="W167" t="str">
        <f t="shared" si="31"/>
        <v>Rishworth, Amanda</v>
      </c>
    </row>
    <row r="168" spans="14:23" x14ac:dyDescent="0.25">
      <c r="N168" s="7" t="s">
        <v>187</v>
      </c>
      <c r="V168" t="str">
        <f>Table3[[#This Row],[Name of Parliamentarian Office]]</f>
        <v>Roberts, Malcolm</v>
      </c>
      <c r="W168" t="str">
        <f t="shared" si="31"/>
        <v>Roberts, Malcolm</v>
      </c>
    </row>
    <row r="169" spans="14:23" x14ac:dyDescent="0.25">
      <c r="N169" s="7" t="s">
        <v>125</v>
      </c>
      <c r="V169" t="str">
        <f>Table3[[#This Row],[Name of Parliamentarian Office]]</f>
        <v>Roberts, Tracey</v>
      </c>
      <c r="W169" t="str">
        <f t="shared" si="31"/>
        <v>Roberts, Tracey</v>
      </c>
    </row>
    <row r="170" spans="14:23" x14ac:dyDescent="0.25">
      <c r="N170" s="7" t="s">
        <v>126</v>
      </c>
      <c r="V170" t="str">
        <f>Table3[[#This Row],[Name of Parliamentarian Office]]</f>
        <v>Rowland, Michelle</v>
      </c>
      <c r="W170" t="str">
        <f t="shared" ref="W170:W229" si="41">IFERROR(LEFT(V170,FIND(" ",V170,FIND(" ",V170)+1)-1),V170)</f>
        <v>Rowland, Michelle</v>
      </c>
    </row>
    <row r="171" spans="14:23" x14ac:dyDescent="0.25">
      <c r="N171" s="7" t="s">
        <v>200</v>
      </c>
      <c r="V171" t="str">
        <f>Table3[[#This Row],[Name of Parliamentarian Office]]</f>
        <v>Ruston, Anne</v>
      </c>
      <c r="W171" t="str">
        <f t="shared" si="41"/>
        <v>Ruston, Anne</v>
      </c>
    </row>
    <row r="172" spans="14:23" x14ac:dyDescent="0.25">
      <c r="N172" s="7" t="s">
        <v>127</v>
      </c>
      <c r="V172" t="str">
        <f>Table3[[#This Row],[Name of Parliamentarian Office]]</f>
        <v>Ryan, Joanne</v>
      </c>
      <c r="W172" t="str">
        <f t="shared" si="41"/>
        <v>Ryan, Joanne</v>
      </c>
    </row>
    <row r="173" spans="14:23" x14ac:dyDescent="0.25">
      <c r="N173" s="7" t="s">
        <v>128</v>
      </c>
      <c r="V173" t="str">
        <f>Table3[[#This Row],[Name of Parliamentarian Office]]</f>
        <v>Ryan, Monique</v>
      </c>
      <c r="W173" t="str">
        <f t="shared" si="41"/>
        <v>Ryan, Monique</v>
      </c>
    </row>
    <row r="174" spans="14:23" x14ac:dyDescent="0.25">
      <c r="N174" s="7" t="s">
        <v>129</v>
      </c>
      <c r="V174" t="str">
        <f>Table3[[#This Row],[Name of Parliamentarian Office]]</f>
        <v>Scamps, Sophie</v>
      </c>
      <c r="W174" t="str">
        <f t="shared" si="41"/>
        <v>Scamps, Sophie</v>
      </c>
    </row>
    <row r="175" spans="14:23" x14ac:dyDescent="0.25">
      <c r="N175" s="7" t="s">
        <v>188</v>
      </c>
      <c r="V175" t="str">
        <f>Table3[[#This Row],[Name of Parliamentarian Office]]</f>
        <v>Scarr, Paul</v>
      </c>
      <c r="W175" t="str">
        <f t="shared" si="41"/>
        <v>Scarr, Paul</v>
      </c>
    </row>
    <row r="176" spans="14:23" x14ac:dyDescent="0.25">
      <c r="N176" s="7" t="s">
        <v>130</v>
      </c>
      <c r="V176" t="str">
        <f>Table3[[#This Row],[Name of Parliamentarian Office]]</f>
        <v>Scrymgour, Marion</v>
      </c>
      <c r="W176" t="str">
        <f t="shared" si="41"/>
        <v>Scrymgour, Marion</v>
      </c>
    </row>
    <row r="177" spans="14:23" x14ac:dyDescent="0.25">
      <c r="N177" s="7" t="s">
        <v>131</v>
      </c>
      <c r="V177" t="str">
        <f>Table3[[#This Row],[Name of Parliamentarian Office]]</f>
        <v>Sharkie, Rebekha</v>
      </c>
      <c r="W177" t="str">
        <f t="shared" si="41"/>
        <v>Sharkie, Rebekha</v>
      </c>
    </row>
    <row r="178" spans="14:23" x14ac:dyDescent="0.25">
      <c r="N178" s="7" t="s">
        <v>174</v>
      </c>
      <c r="V178" t="str">
        <f>Table3[[#This Row],[Name of Parliamentarian Office]]</f>
        <v>Sharma, Dave</v>
      </c>
      <c r="W178" t="str">
        <f t="shared" si="41"/>
        <v>Sharma, Dave</v>
      </c>
    </row>
    <row r="179" spans="14:23" x14ac:dyDescent="0.25">
      <c r="N179" s="7" t="s">
        <v>175</v>
      </c>
      <c r="V179" t="str">
        <f>Table3[[#This Row],[Name of Parliamentarian Office]]</f>
        <v>Sheldon, Tony</v>
      </c>
      <c r="W179" t="str">
        <f t="shared" si="41"/>
        <v>Sheldon, Tony</v>
      </c>
    </row>
    <row r="180" spans="14:23" x14ac:dyDescent="0.25">
      <c r="N180" s="7" t="s">
        <v>176</v>
      </c>
      <c r="V180" t="str">
        <f>Table3[[#This Row],[Name of Parliamentarian Office]]</f>
        <v>Shoebridge, David</v>
      </c>
      <c r="W180" t="str">
        <f t="shared" si="41"/>
        <v>Shoebridge, David</v>
      </c>
    </row>
    <row r="181" spans="14:23" x14ac:dyDescent="0.25">
      <c r="N181" s="7" t="s">
        <v>132</v>
      </c>
      <c r="V181" t="str">
        <f>Table3[[#This Row],[Name of Parliamentarian Office]]</f>
        <v>Shorten, Bill</v>
      </c>
      <c r="W181" t="str">
        <f t="shared" si="41"/>
        <v>Shorten, Bill</v>
      </c>
    </row>
    <row r="182" spans="14:23" x14ac:dyDescent="0.25">
      <c r="N182" s="7" t="s">
        <v>133</v>
      </c>
      <c r="V182" t="str">
        <f>Table3[[#This Row],[Name of Parliamentarian Office]]</f>
        <v>Sitou, Sally</v>
      </c>
      <c r="W182" t="str">
        <f t="shared" si="41"/>
        <v>Sitou, Sally</v>
      </c>
    </row>
    <row r="183" spans="14:23" x14ac:dyDescent="0.25">
      <c r="N183" s="7" t="s">
        <v>266</v>
      </c>
      <c r="V183" t="str">
        <f>Table3[[#This Row],[Name of Parliamentarian Office]]</f>
        <v>Smith, David</v>
      </c>
      <c r="W183" t="str">
        <f t="shared" si="41"/>
        <v>Smith, David</v>
      </c>
    </row>
    <row r="184" spans="14:23" x14ac:dyDescent="0.25">
      <c r="N184" s="7" t="s">
        <v>234</v>
      </c>
      <c r="V184" t="str">
        <f>Table3[[#This Row],[Name of Parliamentarian Office]]</f>
        <v>Smith, Dean</v>
      </c>
      <c r="W184" t="str">
        <f t="shared" si="41"/>
        <v>Smith, Dean</v>
      </c>
    </row>
    <row r="185" spans="14:23" x14ac:dyDescent="0.25">
      <c r="N185" s="7" t="s">
        <v>201</v>
      </c>
      <c r="V185" t="str">
        <f>Table3[[#This Row],[Name of Parliamentarian Office]]</f>
        <v>Smith, Marielle</v>
      </c>
      <c r="W185" t="str">
        <f t="shared" si="41"/>
        <v>Smith, Marielle</v>
      </c>
    </row>
    <row r="186" spans="14:23" x14ac:dyDescent="0.25">
      <c r="N186" s="7" t="s">
        <v>134</v>
      </c>
      <c r="V186" t="str">
        <f>Table3[[#This Row],[Name of Parliamentarian Office]]</f>
        <v>Spender, Allegra</v>
      </c>
      <c r="W186" t="str">
        <f t="shared" si="41"/>
        <v>Spender, Allegra</v>
      </c>
    </row>
    <row r="187" spans="14:23" x14ac:dyDescent="0.25">
      <c r="N187" s="7" t="s">
        <v>135</v>
      </c>
      <c r="V187" t="str">
        <f>Table3[[#This Row],[Name of Parliamentarian Office]]</f>
        <v>Stanley, Anne</v>
      </c>
      <c r="W187" t="str">
        <f t="shared" si="41"/>
        <v>Stanley, Anne</v>
      </c>
    </row>
    <row r="188" spans="14:23" x14ac:dyDescent="0.25">
      <c r="N188" s="7" t="s">
        <v>235</v>
      </c>
      <c r="V188" t="str">
        <f>Table3[[#This Row],[Name of Parliamentarian Office]]</f>
        <v>Steele-John, Jordon</v>
      </c>
      <c r="W188" t="str">
        <f t="shared" si="41"/>
        <v>Steele-John, Jordon</v>
      </c>
    </row>
    <row r="189" spans="14:23" x14ac:dyDescent="0.25">
      <c r="N189" s="7" t="s">
        <v>136</v>
      </c>
      <c r="V189" t="str">
        <f>Table3[[#This Row],[Name of Parliamentarian Office]]</f>
        <v>Steggall, Zali</v>
      </c>
      <c r="W189" t="str">
        <f t="shared" si="41"/>
        <v>Steggall, Zali</v>
      </c>
    </row>
    <row r="190" spans="14:23" x14ac:dyDescent="0.25">
      <c r="N190" s="7" t="s">
        <v>236</v>
      </c>
      <c r="V190" t="str">
        <f>Table3[[#This Row],[Name of Parliamentarian Office]]</f>
        <v>Sterle, Glenn</v>
      </c>
      <c r="W190" t="str">
        <f t="shared" si="41"/>
        <v>Sterle, Glenn</v>
      </c>
    </row>
    <row r="191" spans="14:23" x14ac:dyDescent="0.25">
      <c r="N191" s="7" t="s">
        <v>137</v>
      </c>
      <c r="V191" t="str">
        <f>Table3[[#This Row],[Name of Parliamentarian Office]]</f>
        <v>Stevens, James</v>
      </c>
      <c r="W191" t="str">
        <f t="shared" si="41"/>
        <v>Stevens, James</v>
      </c>
    </row>
    <row r="192" spans="14:23" x14ac:dyDescent="0.25">
      <c r="N192" s="7" t="s">
        <v>221</v>
      </c>
      <c r="V192" t="str">
        <f>Table3[[#This Row],[Name of Parliamentarian Office]]</f>
        <v>Stewart, Jana</v>
      </c>
      <c r="W192" t="str">
        <f t="shared" si="41"/>
        <v>Stewart, Jana</v>
      </c>
    </row>
    <row r="193" spans="14:23" x14ac:dyDescent="0.25">
      <c r="N193" s="7" t="s">
        <v>138</v>
      </c>
      <c r="V193" t="str">
        <f>Table3[[#This Row],[Name of Parliamentarian Office]]</f>
        <v>Sukkar, Michael</v>
      </c>
      <c r="W193" t="str">
        <f t="shared" si="41"/>
        <v>Sukkar, Michael</v>
      </c>
    </row>
    <row r="194" spans="14:23" x14ac:dyDescent="0.25">
      <c r="N194" s="7" t="s">
        <v>139</v>
      </c>
      <c r="V194" t="str">
        <f>Table3[[#This Row],[Name of Parliamentarian Office]]</f>
        <v>Swanson, Meryl</v>
      </c>
      <c r="W194" t="str">
        <f t="shared" si="41"/>
        <v>Swanson, Meryl</v>
      </c>
    </row>
    <row r="195" spans="14:23" x14ac:dyDescent="0.25">
      <c r="N195" s="7" t="s">
        <v>140</v>
      </c>
      <c r="V195" t="str">
        <f>Table3[[#This Row],[Name of Parliamentarian Office]]</f>
        <v>Taylor, Angus</v>
      </c>
      <c r="W195" t="str">
        <f t="shared" si="41"/>
        <v>Taylor, Angus</v>
      </c>
    </row>
    <row r="196" spans="14:23" x14ac:dyDescent="0.25">
      <c r="N196" s="7" t="s">
        <v>267</v>
      </c>
      <c r="V196" t="str">
        <f>Table3[[#This Row],[Name of Parliamentarian Office]]</f>
        <v>Tehan, Daniel</v>
      </c>
      <c r="W196" t="str">
        <f t="shared" si="41"/>
        <v>Tehan, Daniel</v>
      </c>
    </row>
    <row r="197" spans="14:23" x14ac:dyDescent="0.25">
      <c r="N197" s="7" t="s">
        <v>141</v>
      </c>
      <c r="V197" t="str">
        <f>Table3[[#This Row],[Name of Parliamentarian Office]]</f>
        <v>Templeman, Susan</v>
      </c>
      <c r="W197" t="str">
        <f t="shared" si="41"/>
        <v>Templeman, Susan</v>
      </c>
    </row>
    <row r="198" spans="14:23" x14ac:dyDescent="0.25">
      <c r="N198" s="7" t="s">
        <v>142</v>
      </c>
      <c r="V198" t="str">
        <f>Table3[[#This Row],[Name of Parliamentarian Office]]</f>
        <v>Thistlethwaite, Matthew</v>
      </c>
      <c r="W198" t="str">
        <f t="shared" si="41"/>
        <v>Thistlethwaite, Matthew</v>
      </c>
    </row>
    <row r="199" spans="14:23" x14ac:dyDescent="0.25">
      <c r="N199" s="7" t="s">
        <v>143</v>
      </c>
      <c r="V199" t="str">
        <f>Table3[[#This Row],[Name of Parliamentarian Office]]</f>
        <v>Thompson, Phillip</v>
      </c>
      <c r="W199" t="str">
        <f t="shared" si="41"/>
        <v>Thompson, Phillip</v>
      </c>
    </row>
    <row r="200" spans="14:23" x14ac:dyDescent="0.25">
      <c r="N200" s="7" t="s">
        <v>222</v>
      </c>
      <c r="V200" t="str">
        <f>Table3[[#This Row],[Name of Parliamentarian Office]]</f>
        <v>Thorpe, Lidia</v>
      </c>
      <c r="W200" t="str">
        <f t="shared" si="41"/>
        <v>Thorpe, Lidia</v>
      </c>
    </row>
    <row r="201" spans="14:23" x14ac:dyDescent="0.25">
      <c r="N201" s="7" t="s">
        <v>144</v>
      </c>
      <c r="V201" t="str">
        <f>Table3[[#This Row],[Name of Parliamentarian Office]]</f>
        <v>Thwaites, Kate</v>
      </c>
      <c r="W201" t="str">
        <f t="shared" si="41"/>
        <v>Thwaites, Kate</v>
      </c>
    </row>
    <row r="202" spans="14:23" x14ac:dyDescent="0.25">
      <c r="N202" s="7" t="s">
        <v>145</v>
      </c>
      <c r="V202" t="str">
        <f>Table3[[#This Row],[Name of Parliamentarian Office]]</f>
        <v>Tink, Kylea</v>
      </c>
      <c r="W202" t="str">
        <f t="shared" si="41"/>
        <v>Tink, Kylea</v>
      </c>
    </row>
    <row r="203" spans="14:23" x14ac:dyDescent="0.25">
      <c r="N203" s="7" t="s">
        <v>210</v>
      </c>
      <c r="V203" t="str">
        <f>Table3[[#This Row],[Name of Parliamentarian Office]]</f>
        <v>Tyrrell, Tammy</v>
      </c>
      <c r="W203" t="str">
        <f t="shared" si="41"/>
        <v>Tyrrell, Tammy</v>
      </c>
    </row>
    <row r="204" spans="14:23" x14ac:dyDescent="0.25">
      <c r="N204" s="7" t="s">
        <v>211</v>
      </c>
      <c r="V204" t="str">
        <f>Table3[[#This Row],[Name of Parliamentarian Office]]</f>
        <v>Urquhart, Anne</v>
      </c>
      <c r="W204" t="str">
        <f t="shared" si="41"/>
        <v>Urquhart, Anne</v>
      </c>
    </row>
    <row r="205" spans="14:23" x14ac:dyDescent="0.25">
      <c r="N205" s="7" t="s">
        <v>146</v>
      </c>
      <c r="V205" t="str">
        <f>Table3[[#This Row],[Name of Parliamentarian Office]]</f>
        <v>Vamvakinou, Maria</v>
      </c>
      <c r="W205" t="str">
        <f t="shared" si="41"/>
        <v>Vamvakinou, Maria</v>
      </c>
    </row>
    <row r="206" spans="14:23" x14ac:dyDescent="0.25">
      <c r="N206" s="7" t="s">
        <v>268</v>
      </c>
      <c r="V206" t="str">
        <f>Table3[[#This Row],[Name of Parliamentarian Office]]</f>
        <v>Van Manen,</v>
      </c>
      <c r="W206" t="str">
        <f t="shared" si="41"/>
        <v>Van Manen,</v>
      </c>
    </row>
    <row r="207" spans="14:23" x14ac:dyDescent="0.25">
      <c r="N207" s="7" t="s">
        <v>223</v>
      </c>
      <c r="V207" t="str">
        <f>Table3[[#This Row],[Name of Parliamentarian Office]]</f>
        <v>Van, David</v>
      </c>
      <c r="W207" t="str">
        <f t="shared" si="41"/>
        <v>Van, David</v>
      </c>
    </row>
    <row r="208" spans="14:23" x14ac:dyDescent="0.25">
      <c r="N208" s="7" t="s">
        <v>147</v>
      </c>
      <c r="V208" t="str">
        <f>Table3[[#This Row],[Name of Parliamentarian Office]]</f>
        <v>Vasta, Ross</v>
      </c>
      <c r="W208" t="str">
        <f t="shared" si="41"/>
        <v>Vasta, Ross</v>
      </c>
    </row>
    <row r="209" spans="14:23" x14ac:dyDescent="0.25">
      <c r="N209" s="7" t="s">
        <v>148</v>
      </c>
      <c r="V209" t="str">
        <f>Table3[[#This Row],[Name of Parliamentarian Office]]</f>
        <v>Violi, Aaron</v>
      </c>
      <c r="W209" t="str">
        <f t="shared" si="41"/>
        <v>Violi, Aaron</v>
      </c>
    </row>
    <row r="210" spans="14:23" x14ac:dyDescent="0.25">
      <c r="N210" s="7" t="s">
        <v>149</v>
      </c>
      <c r="V210" t="str">
        <f>Table3[[#This Row],[Name of Parliamentarian Office]]</f>
        <v>Wallace, Andrew</v>
      </c>
      <c r="W210" t="str">
        <f t="shared" si="41"/>
        <v>Wallace, Andrew</v>
      </c>
    </row>
    <row r="211" spans="14:23" x14ac:dyDescent="0.25">
      <c r="N211" s="7" t="s">
        <v>224</v>
      </c>
      <c r="V211" t="str">
        <f>Table3[[#This Row],[Name of Parliamentarian Office]]</f>
        <v>Walsh, Jess</v>
      </c>
      <c r="W211" t="str">
        <f t="shared" si="41"/>
        <v>Walsh, Jess</v>
      </c>
    </row>
    <row r="212" spans="14:23" x14ac:dyDescent="0.25">
      <c r="N212" s="7" t="s">
        <v>150</v>
      </c>
      <c r="V212" t="str">
        <f>Table3[[#This Row],[Name of Parliamentarian Office]]</f>
        <v>Ware, Jenny</v>
      </c>
      <c r="W212" t="str">
        <f t="shared" si="41"/>
        <v>Ware, Jenny</v>
      </c>
    </row>
    <row r="213" spans="14:23" x14ac:dyDescent="0.25">
      <c r="N213" s="7" t="s">
        <v>189</v>
      </c>
      <c r="V213" t="str">
        <f>Table3[[#This Row],[Name of Parliamentarian Office]]</f>
        <v>Waters, Larissa</v>
      </c>
      <c r="W213" t="str">
        <f t="shared" si="41"/>
        <v>Waters, Larissa</v>
      </c>
    </row>
    <row r="214" spans="14:23" x14ac:dyDescent="0.25">
      <c r="N214" s="7" t="s">
        <v>151</v>
      </c>
      <c r="V214" t="str">
        <f>Table3[[#This Row],[Name of Parliamentarian Office]]</f>
        <v>Watson-Brown, Elizabeth</v>
      </c>
      <c r="W214" t="str">
        <f t="shared" si="41"/>
        <v>Watson-Brown, Elizabeth</v>
      </c>
    </row>
    <row r="215" spans="14:23" x14ac:dyDescent="0.25">
      <c r="N215" s="7" t="s">
        <v>190</v>
      </c>
      <c r="V215" t="str">
        <f>Table3[[#This Row],[Name of Parliamentarian Office]]</f>
        <v>Watt, Murray</v>
      </c>
      <c r="W215" t="str">
        <f t="shared" si="41"/>
        <v>Watt, Murray</v>
      </c>
    </row>
    <row r="216" spans="14:23" x14ac:dyDescent="0.25">
      <c r="N216" s="7" t="s">
        <v>152</v>
      </c>
      <c r="V216" t="str">
        <f>Table3[[#This Row],[Name of Parliamentarian Office]]</f>
        <v>Watts, Tim</v>
      </c>
      <c r="W216" t="str">
        <f t="shared" si="41"/>
        <v>Watts, Tim</v>
      </c>
    </row>
    <row r="217" spans="14:23" x14ac:dyDescent="0.25">
      <c r="N217" s="7" t="s">
        <v>153</v>
      </c>
      <c r="V217" t="str">
        <f>Table3[[#This Row],[Name of Parliamentarian Office]]</f>
        <v>Webster, Anne</v>
      </c>
      <c r="W217" t="str">
        <f t="shared" si="41"/>
        <v>Webster, Anne</v>
      </c>
    </row>
    <row r="218" spans="14:23" x14ac:dyDescent="0.25">
      <c r="N218" s="7" t="s">
        <v>154</v>
      </c>
      <c r="V218" t="str">
        <f>Table3[[#This Row],[Name of Parliamentarian Office]]</f>
        <v>Wells, Anika</v>
      </c>
      <c r="W218" t="str">
        <f t="shared" si="41"/>
        <v>Wells, Anika</v>
      </c>
    </row>
    <row r="219" spans="14:23" x14ac:dyDescent="0.25">
      <c r="N219" s="7" t="s">
        <v>212</v>
      </c>
      <c r="V219" t="str">
        <f>Table3[[#This Row],[Name of Parliamentarian Office]]</f>
        <v>Whish-Wilson, Peter</v>
      </c>
      <c r="W219" t="str">
        <f t="shared" si="41"/>
        <v>Whish-Wilson, Peter</v>
      </c>
    </row>
    <row r="220" spans="14:23" x14ac:dyDescent="0.25">
      <c r="N220" s="7" t="s">
        <v>155</v>
      </c>
      <c r="V220" t="str">
        <f>Table3[[#This Row],[Name of Parliamentarian Office]]</f>
        <v>Wilkie, Andrew</v>
      </c>
      <c r="W220" t="str">
        <f t="shared" si="41"/>
        <v>Wilkie, Andrew</v>
      </c>
    </row>
    <row r="221" spans="14:23" x14ac:dyDescent="0.25">
      <c r="N221" s="7" t="s">
        <v>156</v>
      </c>
      <c r="V221" t="str">
        <f>Table3[[#This Row],[Name of Parliamentarian Office]]</f>
        <v>Willcox, Andrew</v>
      </c>
      <c r="W221" t="str">
        <f t="shared" si="41"/>
        <v>Willcox, Andrew</v>
      </c>
    </row>
    <row r="222" spans="14:23" x14ac:dyDescent="0.25">
      <c r="N222" s="7" t="s">
        <v>157</v>
      </c>
      <c r="V222" t="str">
        <f>Table3[[#This Row],[Name of Parliamentarian Office]]</f>
        <v>Wilson, Josh</v>
      </c>
      <c r="W222" t="str">
        <f t="shared" si="41"/>
        <v>Wilson, Josh</v>
      </c>
    </row>
    <row r="223" spans="14:23" x14ac:dyDescent="0.25">
      <c r="N223" s="7" t="s">
        <v>158</v>
      </c>
      <c r="V223" t="str">
        <f>Table3[[#This Row],[Name of Parliamentarian Office]]</f>
        <v>Wilson, Rick</v>
      </c>
      <c r="W223" t="str">
        <f t="shared" si="41"/>
        <v>Wilson, Rick</v>
      </c>
    </row>
    <row r="224" spans="14:23" x14ac:dyDescent="0.25">
      <c r="N224" s="7" t="s">
        <v>159</v>
      </c>
      <c r="V224" t="str">
        <f>Table3[[#This Row],[Name of Parliamentarian Office]]</f>
        <v>Wolahan, Keith</v>
      </c>
      <c r="W224" t="str">
        <f t="shared" si="41"/>
        <v>Wolahan, Keith</v>
      </c>
    </row>
    <row r="225" spans="14:23" x14ac:dyDescent="0.25">
      <c r="N225" s="7" t="s">
        <v>202</v>
      </c>
      <c r="V225" t="str">
        <f>Table3[[#This Row],[Name of Parliamentarian Office]]</f>
        <v>Wong, Penny</v>
      </c>
      <c r="W225" t="str">
        <f t="shared" si="41"/>
        <v>Wong, Penny</v>
      </c>
    </row>
    <row r="226" spans="14:23" x14ac:dyDescent="0.25">
      <c r="N226" s="7" t="s">
        <v>160</v>
      </c>
      <c r="V226" t="str">
        <f>Table3[[#This Row],[Name of Parliamentarian Office]]</f>
        <v>Wood, Jason</v>
      </c>
      <c r="W226" t="str">
        <f t="shared" si="41"/>
        <v>Wood, Jason</v>
      </c>
    </row>
    <row r="227" spans="14:23" x14ac:dyDescent="0.25">
      <c r="N227" s="7" t="s">
        <v>161</v>
      </c>
      <c r="V227" t="str">
        <f>Table3[[#This Row],[Name of Parliamentarian Office]]</f>
        <v>Young, Terry</v>
      </c>
      <c r="W227" t="str">
        <f t="shared" si="41"/>
        <v>Young, Terry</v>
      </c>
    </row>
    <row r="228" spans="14:23" x14ac:dyDescent="0.25">
      <c r="N228" s="7" t="s">
        <v>162</v>
      </c>
      <c r="V228" t="str">
        <f>Table3[[#This Row],[Name of Parliamentarian Office]]</f>
        <v>Zappia, Tony</v>
      </c>
      <c r="W228" t="str">
        <f t="shared" si="41"/>
        <v>Zappia, Tony</v>
      </c>
    </row>
    <row r="229" spans="14:23" x14ac:dyDescent="0.25">
      <c r="N229" s="7" t="s">
        <v>252</v>
      </c>
      <c r="V229" t="str">
        <f>Table3[[#This Row],[Name of Parliamentarian Office]]</f>
        <v>Other:</v>
      </c>
      <c r="W229" t="str">
        <f t="shared" si="41"/>
        <v>Other:</v>
      </c>
    </row>
  </sheetData>
  <phoneticPr fontId="3" type="noConversion"/>
  <pageMargins left="0.7" right="0.7" top="0.75" bottom="0.75" header="0.3" footer="0.3"/>
  <pageSetup paperSize="9" orientation="portrait" r:id="rId1"/>
  <headerFooter>
    <oddHeader>&amp;C&amp;B&amp;"Arial"&amp;12&amp;Kff0000​‌OFFICIAL:Sensitive‌​</oddHeader>
    <oddFooter>&amp;C&amp;B&amp;"Arial"&amp;12&amp;Kff0000​‌OFFICIAL:Sensitive‌​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Casual Record of Hours</vt:lpstr>
      <vt:lpstr>Pay Cut Offs</vt:lpstr>
      <vt:lpstr>Instructions</vt:lpstr>
      <vt:lpstr>Reference</vt:lpstr>
      <vt:lpstr>'Casual Record of Hours'!Print_Area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MATHER</dc:creator>
  <cp:keywords>[SEC=OFFICIAL:Sensitive]</cp:keywords>
  <cp:lastModifiedBy>Parsons, Jason</cp:lastModifiedBy>
  <cp:lastPrinted>2015-03-17T23:17:08Z</cp:lastPrinted>
  <dcterms:created xsi:type="dcterms:W3CDTF">2013-09-16T00:17:32Z</dcterms:created>
  <dcterms:modified xsi:type="dcterms:W3CDTF">2024-12-16T00:50:19Z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2024-02-02T03:12:13Z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c0695333-5fbc-4ff5-bbd5-733debf7ba11</vt:lpwstr>
  </property>
  <property fmtid="{D5CDD505-2E9C-101B-9397-08002B2CF9AE}" pid="8" name="MSIP_Label_79d889eb-932f-4752-8739-64d25806ef64_ContentBits">
    <vt:lpwstr>0</vt:lpwstr>
  </property>
  <property fmtid="{D5CDD505-2E9C-101B-9397-08002B2CF9AE}" pid="9" name="PM_OriginatorDomainName_SHA256">
    <vt:lpwstr>325440F6CA31C4C3BCE4433552DC42928CAAD3E2731ABE35FDE729ECEB763AF0</vt:lpwstr>
  </property>
  <property fmtid="{D5CDD505-2E9C-101B-9397-08002B2CF9AE}" pid="10" name="PM_Hash_Salt">
    <vt:lpwstr>342A1235D590C4DB97AAF73B561F1FA6</vt:lpwstr>
  </property>
  <property fmtid="{D5CDD505-2E9C-101B-9397-08002B2CF9AE}" pid="11" name="PM_Namespace">
    <vt:lpwstr>gov.au</vt:lpwstr>
  </property>
  <property fmtid="{D5CDD505-2E9C-101B-9397-08002B2CF9AE}" pid="12" name="PM_Caveats_Count">
    <vt:lpwstr>0</vt:lpwstr>
  </property>
  <property fmtid="{D5CDD505-2E9C-101B-9397-08002B2CF9AE}" pid="13" name="PM_Version">
    <vt:lpwstr>2018.4</vt:lpwstr>
  </property>
  <property fmtid="{D5CDD505-2E9C-101B-9397-08002B2CF9AE}" pid="14" name="PM_SecurityClassification">
    <vt:lpwstr>OFFICIAL:Sensitive</vt:lpwstr>
  </property>
  <property fmtid="{D5CDD505-2E9C-101B-9397-08002B2CF9AE}" pid="15" name="PMHMAC">
    <vt:lpwstr>v=2022.1;a=SHA256;h=9EECBB6343325A35D062206BC479A03BCC6C84743D1AA41CFFD720DD632BE978</vt:lpwstr>
  </property>
  <property fmtid="{D5CDD505-2E9C-101B-9397-08002B2CF9AE}" pid="16" name="PM_Qualifier">
    <vt:lpwstr/>
  </property>
  <property fmtid="{D5CDD505-2E9C-101B-9397-08002B2CF9AE}" pid="17" name="PM_ProtectiveMarkingValue_Header">
    <vt:lpwstr>OFFICIAL:Sensitive</vt:lpwstr>
  </property>
  <property fmtid="{D5CDD505-2E9C-101B-9397-08002B2CF9AE}" pid="18" name="PM_OriginationTimeStamp">
    <vt:lpwstr>2024-10-17T03:58:31Z</vt:lpwstr>
  </property>
  <property fmtid="{D5CDD505-2E9C-101B-9397-08002B2CF9AE}" pid="19" name="PM_Note">
    <vt:lpwstr/>
  </property>
  <property fmtid="{D5CDD505-2E9C-101B-9397-08002B2CF9AE}" pid="20" name="PM_Markers">
    <vt:lpwstr/>
  </property>
  <property fmtid="{D5CDD505-2E9C-101B-9397-08002B2CF9AE}" pid="21" name="PM_OriginatorUserAccountName_SHA256">
    <vt:lpwstr>3F314D93D6E62907A94793EE5ED3A794E83BF22B50A327446758712F1D33D17B</vt:lpwstr>
  </property>
  <property fmtid="{D5CDD505-2E9C-101B-9397-08002B2CF9AE}" pid="22" name="PM_InsertionValue">
    <vt:lpwstr>OFFICIAL:Sensitive</vt:lpwstr>
  </property>
  <property fmtid="{D5CDD505-2E9C-101B-9397-08002B2CF9AE}" pid="23" name="PM_Originator_Hash_SHA1">
    <vt:lpwstr>A610672137AE0ADEA64CC9CC8D626C49B057D05A</vt:lpwstr>
  </property>
  <property fmtid="{D5CDD505-2E9C-101B-9397-08002B2CF9AE}" pid="24" name="PM_DisplayValueSecClassificationWithQualifier">
    <vt:lpwstr>OFFICIAL:Sensitive</vt:lpwstr>
  </property>
  <property fmtid="{D5CDD505-2E9C-101B-9397-08002B2CF9AE}" pid="25" name="PM_Originating_FileId">
    <vt:lpwstr>2DA4A1BFCCBE4773AAECCAF02AA771EF</vt:lpwstr>
  </property>
  <property fmtid="{D5CDD505-2E9C-101B-9397-08002B2CF9AE}" pid="26" name="PM_ProtectiveMarkingValue_Footer">
    <vt:lpwstr>OFFICIAL:Sensitive</vt:lpwstr>
  </property>
  <property fmtid="{D5CDD505-2E9C-101B-9397-08002B2CF9AE}" pid="27" name="PM_ProtectiveMarkingImage_Header">
    <vt:lpwstr>C:\Program Files\Common Files\janusNET Shared\janusSEAL\Images\DocumentSlashBlue.png</vt:lpwstr>
  </property>
  <property fmtid="{D5CDD505-2E9C-101B-9397-08002B2CF9AE}" pid="28" name="PM_ProtectiveMarkingImage_Footer">
    <vt:lpwstr>C:\Program Files\Common Files\janusNET Shared\janusSEAL\Images\DocumentSlashBlue.png</vt:lpwstr>
  </property>
  <property fmtid="{D5CDD505-2E9C-101B-9397-08002B2CF9AE}" pid="29" name="PM_Display">
    <vt:lpwstr>OFFICIAL:Sensitive</vt:lpwstr>
  </property>
  <property fmtid="{D5CDD505-2E9C-101B-9397-08002B2CF9AE}" pid="30" name="PMUuid">
    <vt:lpwstr>v=2022.2;d=gov.au;g=ABA70C08-925C-5FA3-8765-3178156983AC</vt:lpwstr>
  </property>
  <property fmtid="{D5CDD505-2E9C-101B-9397-08002B2CF9AE}" pid="31" name="PM_Hash_Version">
    <vt:lpwstr>2022.1</vt:lpwstr>
  </property>
  <property fmtid="{D5CDD505-2E9C-101B-9397-08002B2CF9AE}" pid="32" name="PM_Hash_Salt_Prev">
    <vt:lpwstr>3BFE0AE1CC9A92C87CAAF6C8A8E86F25</vt:lpwstr>
  </property>
  <property fmtid="{D5CDD505-2E9C-101B-9397-08002B2CF9AE}" pid="33" name="PM_Hash_SHA1">
    <vt:lpwstr>FA91063ED2E27BD7814EC8DA8622EF255B9D2652</vt:lpwstr>
  </property>
  <property fmtid="{D5CDD505-2E9C-101B-9397-08002B2CF9AE}" pid="34" name="PM_PrintOutPlacement_XLS">
    <vt:lpwstr>CenterFooter,CenterHeader</vt:lpwstr>
  </property>
  <property fmtid="{D5CDD505-2E9C-101B-9397-08002B2CF9AE}" pid="35" name="PM_SecurityClassification_Prev">
    <vt:lpwstr>OFFICIAL:Sensitive</vt:lpwstr>
  </property>
  <property fmtid="{D5CDD505-2E9C-101B-9397-08002B2CF9AE}" pid="36" name="PM_Qualifier_Prev">
    <vt:lpwstr/>
  </property>
  <property fmtid="{D5CDD505-2E9C-101B-9397-08002B2CF9AE}" pid="37" name="MSIP_Label_776fd841-2b46-4354-8f68-21295791a12f_ActionId">
    <vt:lpwstr>56774258808848ff965821fedec372c7</vt:lpwstr>
  </property>
  <property fmtid="{D5CDD505-2E9C-101B-9397-08002B2CF9AE}" pid="38" name="MSIP_Label_776fd841-2b46-4354-8f68-21295791a12f_ContentBits">
    <vt:lpwstr>0</vt:lpwstr>
  </property>
  <property fmtid="{D5CDD505-2E9C-101B-9397-08002B2CF9AE}" pid="39" name="MSIP_Label_776fd841-2b46-4354-8f68-21295791a12f_Enabled">
    <vt:lpwstr>true</vt:lpwstr>
  </property>
  <property fmtid="{D5CDD505-2E9C-101B-9397-08002B2CF9AE}" pid="40" name="MSIP_Label_776fd841-2b46-4354-8f68-21295791a12f_Name">
    <vt:lpwstr>OFFICIAL:Sensitive</vt:lpwstr>
  </property>
  <property fmtid="{D5CDD505-2E9C-101B-9397-08002B2CF9AE}" pid="41" name="MSIP_Label_776fd841-2b46-4354-8f68-21295791a12f_SiteId">
    <vt:lpwstr>08954cee-4782-4ff6-9ad5-1997dccef4b0</vt:lpwstr>
  </property>
  <property fmtid="{D5CDD505-2E9C-101B-9397-08002B2CF9AE}" pid="42" name="MSIP_Label_776fd841-2b46-4354-8f68-21295791a12f_SetDate">
    <vt:lpwstr>2024-10-17T03:58:31Z</vt:lpwstr>
  </property>
  <property fmtid="{D5CDD505-2E9C-101B-9397-08002B2CF9AE}" pid="43" name="MSIP_Label_776fd841-2b46-4354-8f68-21295791a12f_Method">
    <vt:lpwstr>Privileged</vt:lpwstr>
  </property>
</Properties>
</file>